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540" windowWidth="19440" windowHeight="7890" activeTab="2"/>
  </bookViews>
  <sheets>
    <sheet name="финансир" sheetId="1" r:id="rId1"/>
    <sheet name="Целевые индикаторы " sheetId="7" r:id="rId2"/>
    <sheet name="план-график" sheetId="10" r:id="rId3"/>
  </sheets>
  <definedNames>
    <definedName name="_ftn1" localSheetId="0">финансир!$A$17</definedName>
    <definedName name="_ftn2" localSheetId="0">финансир!$A$19</definedName>
    <definedName name="_ftn3" localSheetId="0">финансир!$A$20</definedName>
    <definedName name="_ftn4" localSheetId="0">финансир!$A$21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0">финансир!$7:$7</definedName>
    <definedName name="_xlnm.Print_Area" localSheetId="2">'план-график'!$A$1:$L$161</definedName>
    <definedName name="_xlnm.Print_Area" localSheetId="0">финансир!$A$1:$P$148</definedName>
    <definedName name="_xlnm.Print_Area" localSheetId="1">'Целевые индикаторы '!$A$1:$G$137</definedName>
  </definedNames>
  <calcPr calcId="145621"/>
</workbook>
</file>

<file path=xl/calcChain.xml><?xml version="1.0" encoding="utf-8"?>
<calcChain xmlns="http://schemas.openxmlformats.org/spreadsheetml/2006/main">
  <c r="F113" i="7" l="1"/>
  <c r="I76" i="10" l="1"/>
  <c r="H7" i="10"/>
  <c r="M7" i="10"/>
  <c r="M151" i="1"/>
  <c r="I98" i="10" l="1"/>
  <c r="I97" i="10"/>
  <c r="Q91" i="1"/>
  <c r="M110" i="1"/>
  <c r="M108" i="1"/>
  <c r="M106" i="1"/>
  <c r="M92" i="1"/>
  <c r="M114" i="1"/>
  <c r="M113" i="1"/>
  <c r="H111" i="10"/>
  <c r="H96" i="10"/>
  <c r="H155" i="10"/>
  <c r="I157" i="10"/>
  <c r="I156" i="10"/>
  <c r="I155" i="10" s="1"/>
  <c r="I47" i="10" l="1"/>
  <c r="I113" i="10" l="1"/>
  <c r="H106" i="10" l="1"/>
  <c r="H53" i="10" l="1"/>
  <c r="H120" i="10" l="1"/>
  <c r="I151" i="1" l="1"/>
  <c r="Q147" i="1"/>
  <c r="Q146" i="1"/>
  <c r="I146" i="1"/>
  <c r="Q145" i="1"/>
  <c r="Q138" i="1"/>
  <c r="E138" i="1"/>
  <c r="M139" i="1"/>
  <c r="M132" i="1"/>
  <c r="L132" i="1"/>
  <c r="I132" i="1"/>
  <c r="H132" i="1"/>
  <c r="H136" i="1" s="1"/>
  <c r="E132" i="1"/>
  <c r="D132" i="1"/>
  <c r="M115" i="1"/>
  <c r="I115" i="1"/>
  <c r="E115" i="1"/>
  <c r="R61" i="1"/>
  <c r="I61" i="1"/>
  <c r="Q8" i="1"/>
  <c r="Q9" i="1"/>
  <c r="I9" i="1"/>
  <c r="M9" i="1"/>
  <c r="R9" i="1" s="1"/>
  <c r="E9" i="1"/>
  <c r="H55" i="1"/>
  <c r="F84" i="7" l="1"/>
  <c r="F55" i="7"/>
  <c r="H52" i="10"/>
  <c r="M143" i="1" l="1"/>
  <c r="L143" i="1"/>
  <c r="I143" i="1"/>
  <c r="H143" i="1"/>
  <c r="D143" i="1"/>
  <c r="E143" i="1"/>
  <c r="I92" i="1"/>
  <c r="H92" i="1"/>
  <c r="D92" i="1"/>
  <c r="E92" i="1"/>
  <c r="M76" i="10" l="1"/>
  <c r="M47" i="10"/>
  <c r="I46" i="10"/>
  <c r="M46" i="10" s="1"/>
  <c r="I40" i="10"/>
  <c r="M40" i="10" s="1"/>
  <c r="M59" i="10"/>
  <c r="M60" i="10"/>
  <c r="M61" i="10"/>
  <c r="M62" i="10"/>
  <c r="M63" i="10"/>
  <c r="M91" i="10"/>
  <c r="M92" i="10"/>
  <c r="M93" i="10"/>
  <c r="M115" i="10"/>
  <c r="M116" i="10"/>
  <c r="M117" i="10"/>
  <c r="M118" i="10"/>
  <c r="M130" i="10"/>
  <c r="M131" i="10"/>
  <c r="M132" i="10"/>
  <c r="M133" i="10"/>
  <c r="M134" i="10"/>
  <c r="M135" i="10"/>
  <c r="M136" i="10"/>
  <c r="M137" i="10"/>
  <c r="M138" i="10"/>
  <c r="M139" i="10"/>
  <c r="M145" i="10"/>
  <c r="M146" i="10"/>
  <c r="M147" i="10"/>
  <c r="M148" i="10"/>
  <c r="M158" i="10"/>
  <c r="M159" i="10"/>
  <c r="M160" i="10"/>
  <c r="M156" i="10" l="1"/>
  <c r="I154" i="10"/>
  <c r="M154" i="10" s="1"/>
  <c r="I153" i="10"/>
  <c r="M153" i="10" s="1"/>
  <c r="I152" i="10"/>
  <c r="M152" i="10" s="1"/>
  <c r="I151" i="10"/>
  <c r="M151" i="10" s="1"/>
  <c r="I143" i="10"/>
  <c r="M143" i="10" s="1"/>
  <c r="I142" i="10"/>
  <c r="H127" i="10"/>
  <c r="H119" i="10" s="1"/>
  <c r="I130" i="1"/>
  <c r="I129" i="10"/>
  <c r="M129" i="10" s="1"/>
  <c r="I128" i="10"/>
  <c r="I126" i="10"/>
  <c r="M126" i="10" s="1"/>
  <c r="I122" i="10"/>
  <c r="M122" i="10" s="1"/>
  <c r="I123" i="10"/>
  <c r="M123" i="10" s="1"/>
  <c r="I124" i="10"/>
  <c r="M124" i="10" s="1"/>
  <c r="I125" i="10"/>
  <c r="M125" i="10" s="1"/>
  <c r="I121" i="10"/>
  <c r="M121" i="10" s="1"/>
  <c r="I112" i="10"/>
  <c r="I108" i="10"/>
  <c r="M108" i="10" s="1"/>
  <c r="I109" i="10"/>
  <c r="M109" i="10" s="1"/>
  <c r="I110" i="10"/>
  <c r="M110" i="10" s="1"/>
  <c r="I107" i="10"/>
  <c r="M107" i="10" s="1"/>
  <c r="I105" i="10"/>
  <c r="M105" i="10" s="1"/>
  <c r="I101" i="10"/>
  <c r="M101" i="10" s="1"/>
  <c r="I99" i="10"/>
  <c r="H98" i="10"/>
  <c r="H100" i="10"/>
  <c r="I82" i="10"/>
  <c r="M82" i="10" s="1"/>
  <c r="H83" i="10"/>
  <c r="I83" i="10"/>
  <c r="H84" i="10"/>
  <c r="I84" i="10"/>
  <c r="I85" i="10"/>
  <c r="M85" i="10" s="1"/>
  <c r="I86" i="10"/>
  <c r="M86" i="10" s="1"/>
  <c r="I87" i="10"/>
  <c r="M87" i="10" s="1"/>
  <c r="I81" i="10"/>
  <c r="M81" i="10" s="1"/>
  <c r="I67" i="10"/>
  <c r="M67" i="10" s="1"/>
  <c r="I68" i="10"/>
  <c r="M68" i="10" s="1"/>
  <c r="I69" i="10"/>
  <c r="M69" i="10" s="1"/>
  <c r="I70" i="10"/>
  <c r="M70" i="10" s="1"/>
  <c r="I71" i="10"/>
  <c r="M71" i="10" s="1"/>
  <c r="I72" i="10"/>
  <c r="M72" i="10" s="1"/>
  <c r="I73" i="10"/>
  <c r="M73" i="10" s="1"/>
  <c r="I74" i="10"/>
  <c r="M74" i="10" s="1"/>
  <c r="I75" i="10"/>
  <c r="M75" i="10" s="1"/>
  <c r="I77" i="10"/>
  <c r="M77" i="10" s="1"/>
  <c r="I78" i="10"/>
  <c r="M78" i="10" s="1"/>
  <c r="I79" i="10"/>
  <c r="M79" i="10" s="1"/>
  <c r="I80" i="10"/>
  <c r="M80" i="10" s="1"/>
  <c r="I88" i="10"/>
  <c r="M88" i="10" s="1"/>
  <c r="I89" i="10"/>
  <c r="M89" i="10" s="1"/>
  <c r="I90" i="10"/>
  <c r="M90" i="10" s="1"/>
  <c r="I66" i="10"/>
  <c r="M66" i="10" s="1"/>
  <c r="I58" i="10"/>
  <c r="M58" i="10" s="1"/>
  <c r="I57" i="10"/>
  <c r="H56" i="10"/>
  <c r="I55" i="10"/>
  <c r="H54" i="10"/>
  <c r="I48" i="10"/>
  <c r="M48" i="10" s="1"/>
  <c r="I49" i="10"/>
  <c r="M49" i="10" s="1"/>
  <c r="I50" i="10"/>
  <c r="M50" i="10" s="1"/>
  <c r="I51" i="10"/>
  <c r="M51" i="10" s="1"/>
  <c r="I52" i="10"/>
  <c r="I31" i="10"/>
  <c r="M31" i="10" s="1"/>
  <c r="I32" i="10"/>
  <c r="M32" i="10" s="1"/>
  <c r="I33" i="10"/>
  <c r="M33" i="10" s="1"/>
  <c r="I34" i="10"/>
  <c r="M34" i="10" s="1"/>
  <c r="I35" i="10"/>
  <c r="M35" i="10" s="1"/>
  <c r="I36" i="10"/>
  <c r="M36" i="10" s="1"/>
  <c r="I37" i="10"/>
  <c r="M37" i="10" s="1"/>
  <c r="I38" i="10"/>
  <c r="M38" i="10" s="1"/>
  <c r="I39" i="10"/>
  <c r="M39" i="10" s="1"/>
  <c r="I41" i="10"/>
  <c r="M41" i="10" s="1"/>
  <c r="I42" i="10"/>
  <c r="M42" i="10" s="1"/>
  <c r="I43" i="10"/>
  <c r="M43" i="10" s="1"/>
  <c r="I44" i="10"/>
  <c r="M44" i="10" s="1"/>
  <c r="I45" i="10"/>
  <c r="M45" i="10" s="1"/>
  <c r="I30" i="10"/>
  <c r="M30" i="10" s="1"/>
  <c r="I29" i="10"/>
  <c r="M29" i="10" s="1"/>
  <c r="I28" i="10"/>
  <c r="M28" i="10" s="1"/>
  <c r="I9" i="10"/>
  <c r="M9" i="10" s="1"/>
  <c r="I10" i="10"/>
  <c r="M10" i="10" s="1"/>
  <c r="I11" i="10"/>
  <c r="M11" i="10" s="1"/>
  <c r="I12" i="10"/>
  <c r="M12" i="10" s="1"/>
  <c r="I13" i="10"/>
  <c r="M13" i="10" s="1"/>
  <c r="I14" i="10"/>
  <c r="M14" i="10" s="1"/>
  <c r="I15" i="10"/>
  <c r="M15" i="10" s="1"/>
  <c r="I16" i="10"/>
  <c r="M16" i="10" s="1"/>
  <c r="I17" i="10"/>
  <c r="M17" i="10" s="1"/>
  <c r="I18" i="10"/>
  <c r="M18" i="10" s="1"/>
  <c r="I19" i="10"/>
  <c r="M19" i="10" s="1"/>
  <c r="I20" i="10"/>
  <c r="M20" i="10" s="1"/>
  <c r="I21" i="10"/>
  <c r="M21" i="10" s="1"/>
  <c r="I22" i="10"/>
  <c r="M22" i="10" s="1"/>
  <c r="I23" i="10"/>
  <c r="M23" i="10" s="1"/>
  <c r="I24" i="10"/>
  <c r="M24" i="10" s="1"/>
  <c r="I25" i="10"/>
  <c r="M25" i="10" s="1"/>
  <c r="I26" i="10"/>
  <c r="M26" i="10" s="1"/>
  <c r="I27" i="10"/>
  <c r="M27" i="10" s="1"/>
  <c r="I8" i="10"/>
  <c r="M8" i="10" s="1"/>
  <c r="H6" i="10" l="1"/>
  <c r="M98" i="10"/>
  <c r="M83" i="10"/>
  <c r="M155" i="10"/>
  <c r="I96" i="10"/>
  <c r="M96" i="10" s="1"/>
  <c r="M97" i="10"/>
  <c r="I54" i="10"/>
  <c r="M54" i="10" s="1"/>
  <c r="M55" i="10"/>
  <c r="I56" i="10"/>
  <c r="M56" i="10" s="1"/>
  <c r="M57" i="10"/>
  <c r="M52" i="10"/>
  <c r="M84" i="10"/>
  <c r="I100" i="10"/>
  <c r="M100" i="10" s="1"/>
  <c r="M99" i="10"/>
  <c r="I111" i="10"/>
  <c r="M111" i="10" s="1"/>
  <c r="M112" i="10"/>
  <c r="I127" i="10"/>
  <c r="M127" i="10" s="1"/>
  <c r="M128" i="10"/>
  <c r="I141" i="10"/>
  <c r="I140" i="10" s="1"/>
  <c r="M142" i="10"/>
  <c r="H104" i="10"/>
  <c r="H95" i="10" s="1"/>
  <c r="I150" i="10"/>
  <c r="I7" i="10"/>
  <c r="H141" i="10"/>
  <c r="H65" i="10"/>
  <c r="I106" i="10"/>
  <c r="I104" i="10" s="1"/>
  <c r="I120" i="10"/>
  <c r="I65" i="10"/>
  <c r="I64" i="10" s="1"/>
  <c r="I161" i="10" s="1"/>
  <c r="M153" i="1" s="1"/>
  <c r="I149" i="10" l="1"/>
  <c r="I6" i="10"/>
  <c r="I119" i="10"/>
  <c r="M119" i="10" s="1"/>
  <c r="M104" i="10"/>
  <c r="I95" i="10"/>
  <c r="I94" i="10" s="1"/>
  <c r="M120" i="10"/>
  <c r="M106" i="10"/>
  <c r="H140" i="10"/>
  <c r="M140" i="10" s="1"/>
  <c r="M141" i="10"/>
  <c r="H94" i="10"/>
  <c r="H64" i="10"/>
  <c r="M64" i="10" s="1"/>
  <c r="M65" i="10"/>
  <c r="I60" i="1"/>
  <c r="I59" i="1"/>
  <c r="I58" i="1" s="1"/>
  <c r="M138" i="1"/>
  <c r="E139" i="1"/>
  <c r="I145" i="1"/>
  <c r="I140" i="1"/>
  <c r="I141" i="1"/>
  <c r="H150" i="10" s="1"/>
  <c r="I142" i="1"/>
  <c r="I139" i="1"/>
  <c r="I134" i="1"/>
  <c r="I136" i="1" s="1"/>
  <c r="I133" i="1"/>
  <c r="H126" i="1"/>
  <c r="H120" i="1" s="1"/>
  <c r="H130" i="1" s="1"/>
  <c r="I129" i="1"/>
  <c r="I128" i="1"/>
  <c r="I122" i="1"/>
  <c r="I123" i="1"/>
  <c r="I124" i="1"/>
  <c r="I125" i="1"/>
  <c r="I126" i="1"/>
  <c r="I121" i="1"/>
  <c r="I111" i="1"/>
  <c r="I112" i="1"/>
  <c r="I113" i="1"/>
  <c r="I114" i="1"/>
  <c r="I109" i="1"/>
  <c r="H79" i="1"/>
  <c r="H80" i="1"/>
  <c r="H81" i="1"/>
  <c r="H82" i="1"/>
  <c r="H83" i="1"/>
  <c r="H85" i="1"/>
  <c r="H63" i="1" s="1"/>
  <c r="H89" i="1" s="1"/>
  <c r="H84" i="1"/>
  <c r="H74" i="1"/>
  <c r="I65" i="1"/>
  <c r="I66" i="1"/>
  <c r="I67" i="1"/>
  <c r="I68" i="1"/>
  <c r="I69" i="1"/>
  <c r="I70" i="1"/>
  <c r="I71" i="1"/>
  <c r="I73" i="1"/>
  <c r="I74" i="1"/>
  <c r="I75" i="1"/>
  <c r="I77" i="1"/>
  <c r="I78" i="1"/>
  <c r="I79" i="1"/>
  <c r="I80" i="1"/>
  <c r="I81" i="1"/>
  <c r="I82" i="1"/>
  <c r="I83" i="1"/>
  <c r="I84" i="1"/>
  <c r="I85" i="1"/>
  <c r="I86" i="1"/>
  <c r="I87" i="1"/>
  <c r="I88" i="1"/>
  <c r="I64" i="1"/>
  <c r="H51" i="1"/>
  <c r="H52" i="1"/>
  <c r="H53" i="1"/>
  <c r="H54" i="1"/>
  <c r="H49" i="1"/>
  <c r="I19" i="1"/>
  <c r="I20" i="1"/>
  <c r="I21" i="1"/>
  <c r="I22" i="1"/>
  <c r="I24" i="1"/>
  <c r="I25" i="1"/>
  <c r="I26" i="1"/>
  <c r="I27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4" i="1"/>
  <c r="I45" i="1"/>
  <c r="I46" i="1"/>
  <c r="I48" i="1"/>
  <c r="I49" i="1"/>
  <c r="I50" i="1"/>
  <c r="I51" i="1"/>
  <c r="I52" i="1"/>
  <c r="I53" i="1"/>
  <c r="I54" i="1"/>
  <c r="L146" i="1"/>
  <c r="H146" i="1"/>
  <c r="D146" i="1"/>
  <c r="L138" i="1"/>
  <c r="H138" i="1"/>
  <c r="E146" i="1"/>
  <c r="D138" i="1"/>
  <c r="E136" i="1"/>
  <c r="M136" i="1"/>
  <c r="L136" i="1"/>
  <c r="D136" i="1"/>
  <c r="L130" i="1"/>
  <c r="M127" i="1"/>
  <c r="L127" i="1"/>
  <c r="H127" i="1"/>
  <c r="E127" i="1"/>
  <c r="D127" i="1"/>
  <c r="M120" i="1"/>
  <c r="L120" i="1"/>
  <c r="E120" i="1"/>
  <c r="D120" i="1"/>
  <c r="D130" i="1" s="1"/>
  <c r="L106" i="1"/>
  <c r="I106" i="1"/>
  <c r="H106" i="1"/>
  <c r="E106" i="1"/>
  <c r="D106" i="1"/>
  <c r="L110" i="1"/>
  <c r="L108" i="1" s="1"/>
  <c r="H110" i="1"/>
  <c r="H108" i="1" s="1"/>
  <c r="D110" i="1"/>
  <c r="D108" i="1" s="1"/>
  <c r="E110" i="1"/>
  <c r="E108" i="1" s="1"/>
  <c r="D115" i="1"/>
  <c r="M63" i="1"/>
  <c r="L63" i="1"/>
  <c r="L89" i="1" s="1"/>
  <c r="E63" i="1"/>
  <c r="E89" i="1" s="1"/>
  <c r="D63" i="1"/>
  <c r="D89" i="1" s="1"/>
  <c r="L9" i="1"/>
  <c r="D9" i="1"/>
  <c r="M56" i="1"/>
  <c r="L56" i="1"/>
  <c r="I56" i="1"/>
  <c r="H56" i="1"/>
  <c r="E56" i="1"/>
  <c r="D56" i="1"/>
  <c r="M58" i="1"/>
  <c r="L58" i="1"/>
  <c r="H58" i="1"/>
  <c r="E58" i="1"/>
  <c r="D58" i="1"/>
  <c r="M91" i="1" l="1"/>
  <c r="M146" i="1"/>
  <c r="R146" i="1" s="1"/>
  <c r="R138" i="1"/>
  <c r="M89" i="1"/>
  <c r="N65" i="10" s="1"/>
  <c r="R63" i="1"/>
  <c r="M95" i="10"/>
  <c r="M94" i="10"/>
  <c r="H149" i="10"/>
  <c r="M149" i="10" s="1"/>
  <c r="M150" i="10"/>
  <c r="E61" i="1"/>
  <c r="I138" i="1"/>
  <c r="M130" i="1"/>
  <c r="I127" i="1"/>
  <c r="E130" i="1"/>
  <c r="I120" i="1"/>
  <c r="I110" i="1"/>
  <c r="I108" i="1" s="1"/>
  <c r="I63" i="1"/>
  <c r="H9" i="1"/>
  <c r="H61" i="1" s="1"/>
  <c r="L61" i="1"/>
  <c r="M61" i="1"/>
  <c r="D61" i="1"/>
  <c r="M6" i="10" l="1"/>
  <c r="S61" i="1"/>
  <c r="I89" i="1"/>
  <c r="Q63" i="1"/>
  <c r="H161" i="10"/>
  <c r="M161" i="10" l="1"/>
  <c r="L92" i="1" l="1"/>
  <c r="I114" i="10"/>
  <c r="M114" i="10" s="1"/>
  <c r="L115" i="1"/>
  <c r="L91" i="1" l="1"/>
  <c r="L118" i="1" s="1"/>
  <c r="L147" i="1" s="1"/>
  <c r="M118" i="1"/>
  <c r="M147" i="1" s="1"/>
  <c r="I144" i="10"/>
  <c r="M144" i="10" s="1"/>
  <c r="F125" i="7"/>
  <c r="F124" i="7"/>
  <c r="F114" i="7"/>
  <c r="F107" i="7"/>
  <c r="F135" i="7"/>
  <c r="F130" i="7"/>
  <c r="F100" i="7"/>
  <c r="F98" i="7"/>
  <c r="H115" i="1"/>
  <c r="D91" i="1"/>
  <c r="D118" i="1" s="1"/>
  <c r="D147" i="1" s="1"/>
  <c r="I102" i="1"/>
  <c r="I101" i="1" s="1"/>
  <c r="F10" i="7"/>
  <c r="I103" i="10"/>
  <c r="M103" i="10" s="1"/>
  <c r="I102" i="10"/>
  <c r="M102" i="10" s="1"/>
  <c r="F89" i="7"/>
  <c r="F11" i="7"/>
  <c r="F112" i="7"/>
  <c r="F105" i="7"/>
  <c r="E91" i="1"/>
  <c r="E118" i="1" s="1"/>
  <c r="E147" i="1" s="1"/>
  <c r="M102" i="1"/>
  <c r="M101" i="1" s="1"/>
  <c r="E102" i="1"/>
  <c r="E101" i="1" s="1"/>
  <c r="R147" i="1" l="1"/>
  <c r="R148" i="1" s="1"/>
  <c r="H91" i="1"/>
  <c r="H118" i="1" s="1"/>
  <c r="H147" i="1" s="1"/>
  <c r="I91" i="1"/>
  <c r="I118" i="1" s="1"/>
  <c r="I147" i="1" s="1"/>
  <c r="S147" i="1" l="1"/>
</calcChain>
</file>

<file path=xl/sharedStrings.xml><?xml version="1.0" encoding="utf-8"?>
<sst xmlns="http://schemas.openxmlformats.org/spreadsheetml/2006/main" count="1573" uniqueCount="539">
  <si>
    <t>Расходы не производились в связи с отсутствием заявителей</t>
  </si>
  <si>
    <t>Обращений от граждан не поступало.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</si>
  <si>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</si>
  <si>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</si>
  <si>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</si>
  <si>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</si>
  <si>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</si>
  <si>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</si>
  <si>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</si>
  <si>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</si>
  <si>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</si>
  <si>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</si>
  <si>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</si>
  <si>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</si>
  <si>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</si>
  <si>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</si>
  <si>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</si>
  <si>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</si>
  <si>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</si>
  <si>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</si>
  <si>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</si>
  <si>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</si>
  <si>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</si>
  <si>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</si>
  <si>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</si>
  <si>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</si>
  <si>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</si>
  <si>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</si>
  <si>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</si>
  <si>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</si>
  <si>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</si>
  <si>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</si>
  <si>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</si>
  <si>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</si>
  <si>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</si>
  <si>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</si>
  <si>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</si>
  <si>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</si>
  <si>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</si>
  <si>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</si>
  <si>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</si>
  <si>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Доступная среда</t>
  </si>
  <si>
    <t>4</t>
  </si>
  <si>
    <t>5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</si>
  <si>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</si>
  <si>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</si>
  <si>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</si>
  <si>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</si>
  <si>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</si>
  <si>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</si>
  <si>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</si>
  <si>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</si>
  <si>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</si>
  <si>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</si>
  <si>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</si>
  <si>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</si>
  <si>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</si>
  <si>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</si>
  <si>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</si>
  <si>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</si>
  <si>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</si>
  <si>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</si>
  <si>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</si>
  <si>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</si>
  <si>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</si>
  <si>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</si>
  <si>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</si>
  <si>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</si>
  <si>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</si>
  <si>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</si>
  <si>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</si>
  <si>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</si>
  <si>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</si>
  <si>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</si>
  <si>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</si>
  <si>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</si>
  <si>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</si>
  <si>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</si>
  <si>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</si>
  <si>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</si>
  <si>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</si>
  <si>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</si>
  <si>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</si>
  <si>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</si>
  <si>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</si>
  <si>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</si>
  <si>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</si>
  <si>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</si>
  <si>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</si>
  <si>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</si>
  <si>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</si>
  <si>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</si>
  <si>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</si>
  <si>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1.3.1.</t>
  </si>
  <si>
    <t>1.3.2.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</si>
  <si>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</si>
  <si>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</si>
  <si>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</si>
  <si>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</si>
  <si>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</si>
  <si>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</si>
  <si>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</si>
  <si>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</si>
  <si>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</si>
  <si>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</si>
  <si>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</si>
  <si>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</si>
  <si>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</si>
  <si>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</si>
  <si>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</si>
  <si>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</si>
  <si>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</si>
  <si>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</si>
  <si>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</si>
  <si>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</si>
  <si>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</si>
  <si>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</si>
  <si>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>Доля инвалидов, которым планируется оказать содействие в трудоустройстве, в общей численности инвалидов трудоспособного возраста, процентов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</si>
  <si>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</si>
  <si>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</si>
  <si>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</si>
  <si>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Министерству здравоохранения и социального развития Ульяновской области, к уровню 2009 года (в сопоставимых условиях), процентов</t>
  </si>
  <si>
    <t>Обеспечение деятельности центрального аппарата и его территориальных органов</t>
  </si>
  <si>
    <t>Количество участников государственной программы и членов их семей, прибывших в Российскую Федерацию и зарегистрированных в территориальных органах Федеральной миграционной службы, человек</t>
  </si>
  <si>
    <t>Доля участников-заявителей подпрограммы в возрасте до 30 лет в общей численности участников подпрограммы (заявителей и членов их семей) трудоспособного возраста, процентов</t>
  </si>
  <si>
    <t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(ОГАУСО «Реабилитационный центр для инвалидов молодого возраста «Сосновый бор» в р. Вешкайма», ОГКУСО «Социально-реабилитационный центр для несовершеннолетних «Причал надежды» в г. Ульяновске», «Социально-реабилитационный центр для несовершеннолетних «Алые паруса» в г. Ульяновске»)</t>
  </si>
  <si>
    <t>Предоставление субсидий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</t>
  </si>
  <si>
    <t>Обращений не поступало.</t>
  </si>
  <si>
    <t>Департамент занятости, труда, и развития социального партнёрства Савельева Галина Александровна, директор департамента, 41-72-03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</si>
  <si>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Главного управления труда,занятости и социального благополучия Ульяновской области, к уровню 2009 года (в сопоставимых условиях), процентов</t>
  </si>
  <si>
    <t>1.9.</t>
  </si>
  <si>
    <t xml:space="preserve">Реконструкция незавершенного строительстом здания ОГКУСО «Пансионат для граждан пожилого возраста в р.п.Языково» и оснащение его технологическим оборудованием </t>
  </si>
  <si>
    <t>Реализация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</t>
  </si>
  <si>
    <t>1.10.</t>
  </si>
  <si>
    <t>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</si>
  <si>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3.5.</t>
  </si>
  <si>
    <t>1 кв.</t>
  </si>
  <si>
    <t>4 кв.</t>
  </si>
  <si>
    <t>2 кв.</t>
  </si>
  <si>
    <t>3 кв.</t>
  </si>
  <si>
    <t>Главное управление труда, занятости и социального благополучия  Ульяновской области , соисполнитель не предусмотрен</t>
  </si>
  <si>
    <t>Средства на реализацию мероприятий, предусмотренных региональными программами переселения, включёнными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</si>
  <si>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</si>
  <si>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</si>
  <si>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</si>
  <si>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</si>
  <si>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</si>
  <si>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</si>
  <si>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"Социальная поддержка и защита населения Ульяновской области на 2014-2018 годы"</t>
  </si>
  <si>
    <t>Сведения о достижении целевых показателей Государственной программы</t>
  </si>
  <si>
    <t>Приложение 3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</si>
  <si>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</si>
  <si>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Предоставление ежемесячной денежной выплаты производится на заявительной основе</t>
  </si>
  <si>
    <t>1.11.</t>
  </si>
  <si>
    <t>Приложение  №2</t>
  </si>
  <si>
    <t>Меры социальной поддержки предоставлены 2 человекам, задолженности перед получателями нет</t>
  </si>
  <si>
    <t>субвенции для осуществления деятельности по опеке и попечительству для 23 МО, процент выполнения 100 %</t>
  </si>
  <si>
    <t>За 2015 год федеральных средсв было выплачено 1858,7 ыс.рублей. Всего выплаты получили 788 человек, из них федеральных средсв - 349 чел. Неосвоение средст произошло из за частичного отсутствия документов у участника, необходимых для организации выплаты, добровольный отказ участника о получения выплаты, осутствия участника в пределах региона по объективным причинам.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</si>
  <si>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</si>
  <si>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</si>
  <si>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</si>
  <si>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</si>
  <si>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</si>
  <si>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</si>
  <si>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</si>
  <si>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</si>
  <si>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1.5.35.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</si>
  <si>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</si>
  <si>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Предоставление мер социальной поддержки  лицам награжденным знаком «Почетный донор СССР» и «Почетный донор России»</t>
  </si>
  <si>
    <t>1.6.</t>
  </si>
  <si>
    <t>1.7.</t>
  </si>
  <si>
    <t>2.1.</t>
  </si>
  <si>
    <t>2.2.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</si>
  <si>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</si>
  <si>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</si>
  <si>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</si>
  <si>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</si>
  <si>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 xml:space="preserve">Ежемесячная выплата на ребенка до достижения им возраста 3 лет  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</si>
  <si>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</si>
  <si>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</si>
  <si>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</si>
  <si>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</si>
  <si>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</si>
  <si>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5.2.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</si>
  <si>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</si>
  <si>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</si>
  <si>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3.1.1.1.</t>
  </si>
  <si>
    <t>3.1.1.2.</t>
  </si>
  <si>
    <t>3.1.1.3.</t>
  </si>
  <si>
    <t>3.1.1.4.</t>
  </si>
  <si>
    <t>3.1.1.5.</t>
  </si>
  <si>
    <t>3.1.1.9.</t>
  </si>
  <si>
    <t>3.2.</t>
  </si>
  <si>
    <t>3.2.1.</t>
  </si>
  <si>
    <t>3.2.1.1.</t>
  </si>
  <si>
    <t>3.2.1.2.</t>
  </si>
  <si>
    <t>3.3.1.</t>
  </si>
  <si>
    <t>3.3.2.</t>
  </si>
  <si>
    <t>3.3.2.1.</t>
  </si>
  <si>
    <t>3.3.2.2.</t>
  </si>
  <si>
    <t>3.3.2.3.</t>
  </si>
  <si>
    <t>3.3.2.4.</t>
  </si>
  <si>
    <t>3.4.</t>
  </si>
  <si>
    <t>3.4.1.</t>
  </si>
  <si>
    <t>Информирование населения и работодателей о положении на рынке труда</t>
  </si>
  <si>
    <t xml:space="preserve">Мероприятия в области социального партнёрства 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</si>
  <si>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</si>
  <si>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</si>
  <si>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6.1.</t>
  </si>
  <si>
    <t>Обеспечение деятельности центрального аппарата Министерства и его территориальных органов</t>
  </si>
  <si>
    <t>6.3.</t>
  </si>
  <si>
    <t xml:space="preserve"> «Обеспечение реализации государственной программы»</t>
  </si>
  <si>
    <t>Правительство Ульяновской области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</si>
  <si>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</si>
  <si>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</si>
  <si>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</si>
  <si>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</si>
  <si>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</si>
  <si>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Количество работников, прошедших обучение по охране труда в аккредитованных обучающих организациях,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</si>
  <si>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</si>
  <si>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</si>
  <si>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</si>
  <si>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</si>
  <si>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</si>
  <si>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</si>
  <si>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 xml:space="preserve">Фирстаев Владимир Сергеевич, тел. 41-72-06 </t>
  </si>
  <si>
    <t>Планируемый объем финансирования, тыс. руб.*</t>
  </si>
  <si>
    <t>Предоставленное финансирование, тыс. руб.**</t>
  </si>
  <si>
    <t>Габбасова Наталья Николаевна, директор департамента охраны прав несовершеннолетних,тел. 44-95-71</t>
  </si>
  <si>
    <r>
      <t xml:space="preserve">Средства на социальные выплаты безработным гражданам </t>
    </r>
    <r>
      <rPr>
        <sz val="10"/>
        <color indexed="8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</si>
  <si>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</si>
  <si>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>1.8.</t>
  </si>
  <si>
    <t>Государственная программа Ульяновской области "Социальная поддержка и защита населения Ульяновской области на 2014-2018 годы"</t>
  </si>
  <si>
    <t>Приложение 1</t>
  </si>
  <si>
    <t>Правительство Ульяновской области в (Директор ОГКУСО "Центр социально-психологической помощи семье и детям  "Семья" в г. УльяновскеЛ.А.Миронова)</t>
  </si>
  <si>
    <t xml:space="preserve"> Директор ОГКУСО "Центр социально-психологической помощи семье и детям  "Семья" в г. Ульяновске Л.А.Миронова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</si>
  <si>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</si>
  <si>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</si>
  <si>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</si>
  <si>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Основное мероприятие "Предоставление мер социальной поддержки"</t>
  </si>
  <si>
    <t>1.</t>
  </si>
  <si>
    <t>Главное управление труда, занятости и социального благополучия  Ульяновской области, Правительство Ульяновской области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</si>
  <si>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</si>
  <si>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</si>
  <si>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</si>
  <si>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</si>
  <si>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</si>
  <si>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</si>
  <si>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</si>
  <si>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</si>
  <si>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</si>
  <si>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</si>
  <si>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Главное управление труда, занятости и социального благополучия  Ульяновской области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</si>
  <si>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</si>
  <si>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</si>
  <si>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</si>
  <si>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</si>
  <si>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</si>
  <si>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</si>
  <si>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</si>
  <si>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</si>
  <si>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</si>
  <si>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</si>
  <si>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</si>
  <si>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</si>
  <si>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</si>
  <si>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</si>
  <si>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</si>
  <si>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</si>
  <si>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</si>
  <si>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</si>
  <si>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</si>
  <si>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</si>
  <si>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</si>
  <si>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</si>
  <si>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</si>
  <si>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Предоставление отдельных мер социальной поддержки граждан, подвергшихся воздействию радиации</t>
  </si>
  <si>
    <t>2.</t>
  </si>
  <si>
    <t>Основное мероприятие "Оказание услуг в области социального обслуживания"</t>
  </si>
  <si>
    <t>Основное мероприятие "Адресно целевая поддержка в области социальной защиты населения"</t>
  </si>
  <si>
    <t xml:space="preserve">1.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</si>
  <si>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учреждениях"</t>
  </si>
  <si>
    <t>Министерство строительства, жилищно-коммунального комплекса и транспорта Ульяновской области, Управление</t>
  </si>
  <si>
    <t>1.1.1.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</si>
  <si>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</si>
  <si>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1.1.2.</t>
  </si>
  <si>
    <t>Реконструкция перехода между спальным и лечебными корпусами с установкой грузопассажирского (больничного) лифта Областного государственного автономного учреждения социального обслуживания «Реабилитационный центр для инвалидов молодого возраста «Сосновый бор» в р.п. Вешкайма»</t>
  </si>
  <si>
    <t>1.2.1.</t>
  </si>
  <si>
    <t>1.3.2.1.</t>
  </si>
  <si>
    <t>1.3.2.2.</t>
  </si>
  <si>
    <t>1.3.2.3.</t>
  </si>
  <si>
    <t>1.3.2.4.</t>
  </si>
  <si>
    <t>1.4.1.</t>
  </si>
  <si>
    <t>"Содействие занятости населения, улучшение условий и охраны труда и здоровья на рабочем месте"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</si>
  <si>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партнёрства"</t>
  </si>
  <si>
    <t>Выплата денежного вознаграждения в рамках реализации постановления Правительства Ульяновской области от 07.11.2014 "О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</si>
  <si>
    <t>Улучшение условий, охраны труда и здоровья на рабочем месте</t>
  </si>
  <si>
    <t>Основное мероприятие "Содействие в трудоустройстве незанятых инвалидов на оборудованные (оснащенные) для них рабочие места"</t>
  </si>
  <si>
    <t>Основное мероприятие "Привлечение соотечественников, проживающих за рубежом, на постоянное место жительство в Ульяновскую область "</t>
  </si>
  <si>
    <t>Предоставление участникам подпрограммы мер поддержки</t>
  </si>
  <si>
    <t xml:space="preserve"> «Обеспечение реализации государственной программы» на 2015-2018 годы</t>
  </si>
  <si>
    <t>Основное мероприятие «Обеспечение деятельности государственного заказчика и соисполнителей государственной программы»</t>
  </si>
  <si>
    <t>Обеспечение деятельности центрального аппарата Управления и его территориальных органов</t>
  </si>
  <si>
    <t>Содержание подведомственных  учреждений (содержание и обеспечение деятельности  учреждений социального обслуживания инвалидов, граждан пожилого возраста и иных категорий граждан, детских домов, детских домов-интернатов и социально-реабилитационных центров для несовершеннолетних,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населения)</t>
  </si>
  <si>
    <t>Основное мероприятие "Мероприятия в области энергосбережения и энергоэффективности"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</si>
  <si>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</t>
  </si>
  <si>
    <t>Предоставление субсидий  на оплату жилого помещения и коммунальных услуг 22408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</si>
  <si>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Предоставление компенсаций по оплате жилого помещения и коммунальных услуг 7000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</si>
  <si>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территориальными органами, принятие решения о выплате, оформление решения протоколом, подготовка распоряжения на перечисление денежных средств, предоставление  адресной   помощи 1400 семьям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</si>
  <si>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средств, предоставление адресной материальной помощи 1446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</si>
  <si>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298  труженикам тыла</t>
  </si>
  <si>
    <t xml:space="preserve">Предоставление мер социальной поддержки 115565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</si>
  <si>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136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</si>
  <si>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1) прием документов; 2) подготовка распорядительного документа; 3) предоставление выплаты. Выплата пособия по погребению 135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</si>
  <si>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9 гражданам </t>
  </si>
  <si>
    <t>Предоставление мер социальной поддержки 12770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</si>
  <si>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1) прием документов; 2) подготовка распорядительного документа; 3) предоставление выплаты. Оказание  помощи 3 гражданам</t>
  </si>
  <si>
    <t>1) прием документов; 2) подготовка распорядительного документа; 3) предоставление выплатыОказание мер социальной поддержки 93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</si>
  <si>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482 гражданам</t>
  </si>
  <si>
    <t>1) прием документов; 2) подготовка распорядительного документа; 3) предоставление выплаты. оказание мер социальной поддержки 1001 гражданину,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</si>
  <si>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5600 чел., страдающих психическими расстройствами, находящихся в трудной жизненной ситуации</t>
  </si>
  <si>
    <t>Ежемесячное предоставление материального обеспечения 2 вдов. 1. Ежемесячное формирование выплатных  документов на Сбербанк</t>
  </si>
  <si>
    <t>1) прием документов; 2) подготовка распорядительного документа; 3) предоставление выплаты. Единовременная выплата 5 гражданам</t>
  </si>
  <si>
    <t>1) прием документов; 2) подготовка распорядительного документа; 3) предоставление выплаты. Компенсация перевозчикам 10749 отдельных категорий граждан</t>
  </si>
  <si>
    <t>1.Приём документов  2. Формирование выплатных документов . 3. Направление выплатных документов в Сбербанк и Главпочтамт.Ежемесячная денежная выплата 211 ветеранам творческих профессий и ежегодная денежная выплата 80 ветеранам творческих профессий, достигшим 65-летнего возраста</t>
  </si>
  <si>
    <t>1) прием документов; 2) подготовка распорядительного документа; 3) предоставление выплаты. Ежемесячная компенсация 2294 гражданам</t>
  </si>
  <si>
    <t>1) прием документов; 2) подготовка распорядительного документа; 3) предоставление выплаты. Ежемесячная компенсация 620 гражданам</t>
  </si>
  <si>
    <t>1) прием документов; 2) подготовка распорядительного документа; 3) предоставление выплаты. Ежемесячная выплата 230  жёнам граждан, уволенных с военной службы</t>
  </si>
  <si>
    <t>1) прием документов; 2) подготовка распорядительного документа; 3) предоставление выплаты. Ежемесячная компенсация 322766 отдельным категориям граждан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</si>
  <si>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97000 гражданам родившихся в период с 01 января 1932 года по 31 декабря 1945 года</t>
  </si>
  <si>
    <t>1) прием документов; 2) подготовка распорядительного документа; 3) предоставление выплаты. ежемесячная выплата 2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</si>
  <si>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250  сельским старостам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</si>
  <si>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12 отдельных категорий специалистов 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</si>
  <si>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30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</si>
  <si>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2656 добровольным пожарным</t>
  </si>
  <si>
    <t>Предоставление мер социальной поддержки 8051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</si>
  <si>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предоставление выплаты. Компенсационные выплаты 11 гражданам</t>
  </si>
  <si>
    <t>Предоставление мер социальной поддержки на оплату жилищно-коммунальных услуг 118615 отдельным категориям граждан</t>
  </si>
  <si>
    <t>1) прием документов; 2) подготовка распорядительного документа; 3) предоставление выплаты. Ежемесячная выплата 2500 граждан, подвергшихся воздействию радиации</t>
  </si>
  <si>
    <t>Предоставление субсидии</t>
  </si>
  <si>
    <t>Разработана ПСД на стадии "РД", проводится проверка достоверности определения сметной стоимости.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</si>
  <si>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17800  многодетным семьям</t>
  </si>
  <si>
    <t>1) прием документов; 2) подготовка распорядительного документа; 3) предоставление выплаты. Предоставление 110 выплат лицам из числа детей-сирот и детей, оставшихся без попечения родителей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</si>
  <si>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1 заявителю</t>
  </si>
  <si>
    <t>Выплата ежемесячного пособия на 64700 ребёнка гражданам, имеющим детей</t>
  </si>
  <si>
    <t xml:space="preserve">Реализация мер социальной поддержки 50 детей </t>
  </si>
  <si>
    <t xml:space="preserve">Ежемесячная выплата на 5228 детей до достижения им возраста 3 лет  </t>
  </si>
  <si>
    <t>Предоставление мер социальной поддержи 83 семьи, в которых оба родителя являются инвалидами и воспитывают несовершеннолетних детей; 267 семей, в которых единственный родитель инвалид и воспитывает несовершеннолетних детей</t>
  </si>
  <si>
    <t xml:space="preserve">Проверка и включение граждан в список на получение свидетельств. Подготовка распоряжения о выдаче свидетельств, выдача 75 свидетельств о предоставлении единовременных выплат. Реализация выданных 116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</si>
  <si>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ежемесячная денежная выплата 250 беременным женщинам и кормящим матерям</t>
  </si>
  <si>
    <t>1) прием документов; 2) подготовка распорядительного документа; 3) предоставление выплаты, по мере требования</t>
  </si>
  <si>
    <t>Единовременное пособие 49 беременным женам военнослужащих</t>
  </si>
  <si>
    <t>Выплата 3100 пособий</t>
  </si>
  <si>
    <t>По факту бегства отправляется запрос на финансирование</t>
  </si>
  <si>
    <t>1) прием заявок от МО; 2) предоставление субвенций МО; 3) перечисление денежных средств. Ежемесячная выплата на проезд 2700 детям-сиротам и детям, оставшимся без попечения родителей</t>
  </si>
  <si>
    <t>1) прием заявок от МО; 2) предоставление субвенций МО; 3) перечисление денежных средств. 46128 получателей (на ребенка); 22440 получателей (ежемесячное вознаграждение)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</si>
  <si>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</si>
  <si>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>подготовка ТЗ, проведение конкурсных процедур</t>
  </si>
  <si>
    <t>Выплата денежного вознаграждения гражданам</t>
  </si>
  <si>
    <t>Публикация в периодических печатных изданиях (размещение статей в газете, публикаций на официальных сайтах), изготовление печатной продукции. Услуги по информированию 2000 граждан</t>
  </si>
  <si>
    <t>Пособия планируется выплатить 375 соотечественникам</t>
  </si>
  <si>
    <t>Разработка рекламной продукции по программе переселения, размещение информации в СМИ</t>
  </si>
  <si>
    <t>Обеспечение деятельности центрального аппарата Главного управления и его территориальных органов</t>
  </si>
  <si>
    <t>содержание подведомственных учреждений</t>
  </si>
  <si>
    <t>Сопровождение программного продукта по расчёту выплат мер социальной поддержки</t>
  </si>
  <si>
    <t>Заключен договор с ООО "Фабрика идей" от 02.02.2016 № 0/12-15 на оказание услуг по проведению зимней спартакиады для инвалидов и граждан пожилого возраста на сумму 70,0 т.р.</t>
  </si>
  <si>
    <t>Денежные средства поступили в область 31.03.2016</t>
  </si>
  <si>
    <t>Выплата премий запланирована на 4 квартал 2016 года</t>
  </si>
  <si>
    <t>заключение договора на оказание услуг запланировано на 2 квартал</t>
  </si>
  <si>
    <t>заключение договора на оказание услуг запланировано на 3 квартал</t>
  </si>
  <si>
    <t>заключение договора на оказание услуг запланировано было на 2 квартал</t>
  </si>
  <si>
    <t>Формирование пакета документов для участия в федеральной программе дополнитеьных мероприятий в сфере занятости населения софинансируемых из федерального бюджета</t>
  </si>
  <si>
    <t>Мероприяти запланированы на 2-3 квартала</t>
  </si>
  <si>
    <t>В 1 квартале 2016 года обращений за данной мерой соц.поддержки не поступало</t>
  </si>
  <si>
    <t>Выплата премии будет выплачена в декабре</t>
  </si>
  <si>
    <t>уменьшение количкства получателей связано с газификацией отдельных жилых помещений</t>
  </si>
  <si>
    <t>В 2016 году программа не действует</t>
  </si>
  <si>
    <t>Проведена специальная оценка условий труда -10079 рабочих мест</t>
  </si>
  <si>
    <t xml:space="preserve">Показатель подсчитывается Федеральной службой  государственной статистики по Ульяновской области 1 раз в год </t>
  </si>
  <si>
    <t>Расходы не производятся, в виду отсутствия финансирования</t>
  </si>
  <si>
    <t xml:space="preserve">1) прием документов; 2) подготовка распорядительного документа; 3) предоставление выплаты. </t>
  </si>
  <si>
    <t>по факту обращения граждан</t>
  </si>
  <si>
    <t>Департамент занятости, труда, и развития социального партнёрства Савельева Галина Александровна, директор департамента, тел. 41-17-20</t>
  </si>
  <si>
    <t>Ковальчук Виктор Иванович, референт отдела трудовой миграции, тел. 41-31-41.</t>
  </si>
  <si>
    <t>Сведения об объёмах финансирования за II квартал 2016 года</t>
  </si>
  <si>
    <t>Предоставление отдельным категориям собственников жилых помещений в многоквартирных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многоквартирных домах</t>
  </si>
  <si>
    <t>1.45.</t>
  </si>
  <si>
    <t>Организация диспетчерского центра связи для глухих</t>
  </si>
  <si>
    <t>1.4.2.</t>
  </si>
  <si>
    <t>На 01.07.2016 значение целевого индикатора составило 0,5 % (целевой индикатор выполнен)</t>
  </si>
  <si>
    <t>На 01.07.2016 значение целевого индикатора составило 0,05 % (целевой индикатор выполнен)</t>
  </si>
  <si>
    <t>На 01.07.2016 значение целевого индикатора составило 98,2 % (целевой индикатор выполнен)</t>
  </si>
  <si>
    <t>На 01.07.2016 значение целевого индикатора составило 64 % (целевой индикатор выполнен)</t>
  </si>
  <si>
    <t>На 01.07.2016 значение целевого индикатора составило 100 % (целевой индикатор выполнен)</t>
  </si>
  <si>
    <t>На 01.07.2016 значение целевого индикатора выполнено</t>
  </si>
  <si>
    <t>Отчёт об исполнении плана -  графика реализации государственной программы  за II квартал 2016 года</t>
  </si>
  <si>
    <t>Во 2 квартале 2016 года ежемесячная денежная компенсация на оплату жилого помещения и отдельных видов коммунальных услуг предоставлена 12960 педагогическим работникам сельской местности в полном объеме. Задолженности перед получателями нет.</t>
  </si>
  <si>
    <t xml:space="preserve">1)Договора с 4 поставщиками на поставку протезно-ортопедических изделий заключены 29.01.2016г.
2) прием , проверка документов и формирование списков;  3) получатель берёт направление в организации с которой заключен договор на изготовление изделий;4) по факту изготовления изделий в органы социальной защиты поставщиками предоставляется реестр получателей изделий; 5) на основании реестра учреждение социальной защиты оплачивает произведённые изделия.                   За 2 квартал приобрели протезно-ортопедических изделий 2893 человека, неимеющим инвалидности в т.ч. лица ставшие на очередь в 2015 году,  но по медицинским показаниям нуждающимся в них. </t>
  </si>
  <si>
    <t>Во 2 кварале льготным проездом воспользовалось 8212 федеральных льготников</t>
  </si>
  <si>
    <t>За 2 квартал ежемесячная денежная компенсация на оплату жилого помещения и коммунальных услуг предоставлена 1986 гражданам в полном объёме (получатели являются убывающей категорией льготников)</t>
  </si>
  <si>
    <t>Во 2 квартале 2016 года компенсационные выплаты предоставлены 468 гражданам в полном объеме.</t>
  </si>
  <si>
    <t>Во 2 квартале 2016 года ежемесячную денежную компенсацию на оплату жилого помещения и коммунальных услуг получили 353421 человек</t>
  </si>
  <si>
    <t xml:space="preserve">Количество получателей составляет 88 человек, что составляет 73% от расчётного количества (всем обратившимся гражданам выплата предоставляется в полном объёме) </t>
  </si>
  <si>
    <t>Ежемесячные денежные пособия предоставлены 134 гражданам. За 2 квартал 2016 денежные выплаты предоставлены в полном объёме.</t>
  </si>
  <si>
    <t>Пенсии за выслугу лет предоставлены 743 гражданам. За 2 квартал 2016 года пенсии за выслугу лет предоставлены в полном объёме.</t>
  </si>
  <si>
    <t xml:space="preserve">Меры социальной поддержки предоставлены 30 специалистам. За 2 квартал 2016 года молодые специалисты обеспечены мерами социальной поддержки в полном объёме. </t>
  </si>
  <si>
    <t>За 2 квартал 2016 года количество выплат ежемесячного пособия по уходу за ребёнком составило 46549 шт. Выплата произведена в полном объёме согласно заявок на финансовое обеспечение расходов на выплату государственных пособий 8952 чел..</t>
  </si>
  <si>
    <t>Всего численность получателей госуслуг за 2 квартал 2016 года составила 22981 заявлений</t>
  </si>
  <si>
    <t>Оказание государственной услуги населению 63 тыс. услуг</t>
  </si>
  <si>
    <t>Организация обучения 90 женщин в период отпуска по уходу за ребёнком до трёх лет</t>
  </si>
  <si>
    <t xml:space="preserve">В втором квартале приступили к профессиональному обучению  161 женщина, находящихся в отпуске по уходу за ребёнком до достижения им возраста трёх лет. </t>
  </si>
  <si>
    <t>Организация выплат по мероприятиям</t>
  </si>
  <si>
    <t>Осуществление социальных выплат гражданам, признанным признанным в установленном порядке безработными - 2264 чел.</t>
  </si>
  <si>
    <t xml:space="preserve"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за  второй квартал 2016 года получили 8832 человек, в том числе 7826 человека получили пособие по безработице, 667человек – стипендию, 47 человек – материальную помощь,  досрочную пенсию – 292 человека. </t>
  </si>
  <si>
    <t xml:space="preserve">Услуги по информированию оказаны 12995 гражданам, в т.ч. 10489 - безработные граждане, 2506 – работодатели.  </t>
  </si>
  <si>
    <t xml:space="preserve">По состоянию на 01.07.2016 численность безработных граждан, зарегистрированных в государственных учреждениях службы занятости населения, составила 3677 человек. Уровень регистрируемой безработицы составил 0,57%. </t>
  </si>
  <si>
    <t xml:space="preserve">Количество получателей государственных услуг составило  22981 человек. </t>
  </si>
  <si>
    <t>Количество работников прошедших обучение за второй квартал 2016 года- 3315 человек</t>
  </si>
  <si>
    <t>Проведена специальная оценка условий труда - 4849 рабочих мест</t>
  </si>
  <si>
    <t>Удельный вес рабочих мест, на которых проведена специальная оценка условий труда во 2 квартале 2016 года составил 1,5 % от общего количества рабочих мест в организациях Ульяновской области</t>
  </si>
  <si>
    <t>Программа пользуется популярностью, число желающих принять в ней участие стабильно растёт</t>
  </si>
  <si>
    <t>Во 2 квартале 2016 года субсидии на оплату жилого помещения и коммунальных услуг предоставлены 30390  получателям. Выплаты произведены в полном объеме</t>
  </si>
  <si>
    <t>Во 2 квартале 2016 года компенсации на оплату жилого помещения и коммунальных услуг предоставлены 8573 получателям. Выплаты произведены в полном объеме</t>
  </si>
  <si>
    <t>За 2 квартал 2016 года выплата ЕДК представлена 95406 ветеранам в полном объёме.</t>
  </si>
  <si>
    <t>Во 2 квартале 2016 года оказана адресная материальная помощь 2608 чел., оказавшимся в трудной жизненной ситуации</t>
  </si>
  <si>
    <t>За 2 квартал 2016 года меры социальной поддержки представлены 263 труженникам в полном объёме.</t>
  </si>
  <si>
    <t>За 2 квартал 2016 года меры социальной поддержки представлены  891 реабилитированному гражданину в  полном объёме.</t>
  </si>
  <si>
    <t>За 2 квартал 2016 года выплаты ЕДК представлены 115585 ветеранам в  полном объёме</t>
  </si>
  <si>
    <t>За 2 квартал 2016 года выплата пособия по погребению представлена  854 гражданам в полном объёме.</t>
  </si>
  <si>
    <t>За 2 квартал 2016 года компенсация выплачена 1224 чел. В соответствии с Постановлением №57-П компенсация назначается за проезд, осуществляемый с 1 мая по 31 октября. Задолженности перед получателями нет.</t>
  </si>
  <si>
    <t>За 2 квартал 2016 года единовременная материальная помощь оказана 2 чел. Задолженности перед получателями нет.</t>
  </si>
  <si>
    <t>В 1 полугодии 2016 года меры социальной поддержки представлены 93 инвалидам в  полном объёме.</t>
  </si>
  <si>
    <t>В 1 полугодии 2016 года меры социальной поддержки представлены 467 гражданам в полном объёме.</t>
  </si>
  <si>
    <t>В 1 полугодии 2016 года меры социальной поддержки представлены 757 гражданам в полном объёме.</t>
  </si>
  <si>
    <t>За 1 полугодие меры социальной поддержки представлены 2501 гражданину в полном объёме.</t>
  </si>
  <si>
    <t>В 1 полугодии 2016 года меры социальной поддержки представлены 212 гражданам в полном объёме</t>
  </si>
  <si>
    <t>За 1 полугодие  меры социальной поддержки представлены 223 человекам в  полном объёме.</t>
  </si>
  <si>
    <t>За 2 квартал 2016 года произведена единовременная социальная выплата на приобретение жилья 9 государственным гражданским служащим</t>
  </si>
  <si>
    <t>За 1 полугодие ежегодная денежная  выплата представлена 93919 гражданам в полном объёме</t>
  </si>
  <si>
    <t>Данная мера соц. поддержки предоставляется по фактическому обращению граждан. (3чел.)</t>
  </si>
  <si>
    <t>За 1 полугодие меры социальной поддержки  представлены 251 гражданину в полном объёме</t>
  </si>
  <si>
    <t>В 1 полугодии 2016 года меры социальной поддержки представлены 1868 гражданам в полном объёме.</t>
  </si>
  <si>
    <t>Во 2 квартале 2016 года выдано 24 свидетельства, реализовало 5 человек</t>
  </si>
  <si>
    <t>В 1 полугодие 2016 года ежегодная денежная  выплата представлена 7868 гражданам в полном объёме.</t>
  </si>
  <si>
    <t>За 1 полугодие 2016 года ежемесячная денежная  выплата представлена 11 гражданам в полном объёме.</t>
  </si>
  <si>
    <t>За 1 полугодие ежемесячная денежная  выплата представлена 152413 человек в полном объёме.</t>
  </si>
  <si>
    <t>За 1 полугодие меры социальной поддержки представлена 2479 человекам в полном объёме.</t>
  </si>
  <si>
    <t>Данная мера соц. поддержки предоставляется по фактическому обращению граждан. Выплата представлена 22 гражданам в полном объёме.</t>
  </si>
  <si>
    <t>В 1 полугодиее 2016 года меры социальной поддержки представлены 19305 гражданам в полном объёме.</t>
  </si>
  <si>
    <t>За 1 полугодие 2016 года пособие предоставлено на 59076 человек. Задолженности перед получателями нет.</t>
  </si>
  <si>
    <t>За 1 полугодие 2016 года меры социальной поддержки  представлены 38 гражданам в  полном объёме.</t>
  </si>
  <si>
    <t>За 1 полугодие 2016 годамеры социальной поддержки  представлены 271 человеку в  полном объёме.</t>
  </si>
  <si>
    <t>За 1 полугодие 2016 года меры социальной поддержки  представлены 2900 человекам в  полном объёме.</t>
  </si>
  <si>
    <t>За 1 полугодие 2016 года меры социальной поддержки  представлены 35 гражданам в  полном объёме.</t>
  </si>
  <si>
    <t>За 2 квартал 2016 года выдано 3057 государственных сертификатов  на именной капитал "Семья". Общая численность, распорядившихся средствами регионального материнского капитала 139 чел.</t>
  </si>
  <si>
    <t>За 2 квартал выдано 329 свидетельств о предоставлении единовременных выплат, в том числе на многоплодные роды - 87 семей, на четвертого и последующего ребенка 242 реализовали</t>
  </si>
  <si>
    <t>Проведено 12  социально-значимых мероприятий (День освобождения Ленинграда от блокады", день окончания Сталинградской битвы, Проведение "Дня памяти о  россиянах, исполняющих свой долг ", "Митинг, посвящённый Дню освобождения узников фашизма", "Митинг, посвящённый годовщине катастрофы на Чернобыльской АЭС", "25 летие государственной службе занятости населения", "Встречи с ветеранами, поздравление в рамках Дня Победы", "Областной фестиваль самодеятельного художественного творчества воспитанников детских домов "Храните детские сердца", "Парад ангелов","Мероприятие, посвящённое Дню социального работника", "Мероприятие, посвящённое Дню памяти и скорби - дню начала Великой отечественной войны", "Мероприятие, посвящённое Дню партизан и попольщиков") на сумму 811,25 тыс. рублей</t>
  </si>
  <si>
    <t xml:space="preserve">Проведено 5 социально-значимых мероприятия: "Поздравление женщин в роддомах, родивших 1 января 2016г.;  "Поздравление женщин в роддомах, родивших мальчиков  23 февраля 2016г.";  "Поздравление женщин в роддомах, родивших девочек 8 марта 2016г.";  Международный день семьи (фестиваль Семейные инициативы 3 июня 2016); "Поздравление женщин в роддомах, родивших 12 июня 2016г.; </t>
  </si>
  <si>
    <t>содержание центра, оказание Психолого-педагогическая помощь гражданам в трудной жизненной ситуации и семьям в социально-опасном положении 30950 чел.дн. Психологическая коррекция нарушений общения и искажений в психическом развитии у детей и отдельных граждан 8559,5 чел. дн. Организация работы телефона экстренной психологической помощи 4374 часов. Организационно-методическая работа 876,6 часа</t>
  </si>
  <si>
    <t>Проведение 11 социально-значимых мероприятий</t>
  </si>
  <si>
    <t>Проведение 5-х социально-значимых мероприятия</t>
  </si>
  <si>
    <t>Во 2 квартале 2016 года заключено 65 социальных контракта</t>
  </si>
  <si>
    <t>Обеспечивается методологическое сопровождение внедрения и реализации технологии предоставления МСП населению Ульяновкой области по принципу одного окна с использованием АИС СЗН в связи с изменением законодательства в полном объеме; Производится доработка, настройка автоматизированной информационной системы «Единый социальный регистр населения Ульяновской области".
Заключен государственный контракт ООО "Информационно-технологический центр "Базис" от 14.03.2016 № 3 на оказание услуг по доработке и сопровождению автоматизированной информационной системы и с ООО "АИС Город" от 17.03.2016 №4 о дороботке технологии удалённого администрирования и сопровождения программно-технологического обеспечения. Оплата за 2 квартал 2016 года на сумму 9 650,0 тыс. рублей.</t>
  </si>
  <si>
    <t>содержание центра, , оказание Психолого-педагогическая помощь гражданам в трудной жизненной ситуации и семьям в социально-опасном положении 8043,75 чел.дн. Психологическая коррекция нарушений общения и искажений в психическом развитии у детей и отдельных граждан 3741 чел. дн. Организация работы телефона экстренной психологической помощи 2190 часов. Организационно-методическая работа 439,2 часа</t>
  </si>
  <si>
    <t>На 01.07.2016 значение целевого индикатора составило 100 % (целевой индикатор перевыполнен)</t>
  </si>
  <si>
    <t>На 01.07.2016 значение целевого индикатора составило 16 % (целевой индикатор перевыполнен)</t>
  </si>
  <si>
    <t>Министерство промышленности, строительства, ЖКХ и транспорта Ульяновской области</t>
  </si>
  <si>
    <t>Управление</t>
  </si>
  <si>
    <t>модернизация систем освещения с установкой энергосберегающих светильников, утепление ограждающих зданий (стен, входов, окон, подвалов, установка оконных блоков и т.д.) (ОГБУСО «Центр социального обслуживания "Доверие" в г. Димитровграде»)</t>
  </si>
  <si>
    <t>Оплата за 2 квартал 2016 года на сумму 14,6 тыс. рублей.</t>
  </si>
  <si>
    <t>Во 2 квартале 2016 года меры социальной поддержки  представлены 13 чел. в  полном объёме .</t>
  </si>
  <si>
    <t>Оплата за 2 квартал 2016 года на сумму 124,4 тыс. рублей.</t>
  </si>
  <si>
    <t>подготовка ТЗ</t>
  </si>
  <si>
    <t>Оплата за 2 квартал 2016 года на сумму 467,4 тыс. рублей.</t>
  </si>
  <si>
    <t>Проведение конкурсов, заключение контрактов</t>
  </si>
  <si>
    <t xml:space="preserve">заключение договора на оказание услуг, издание 10 буклетов  по 200 шт. </t>
  </si>
  <si>
    <t>Поставка компьютерной техники и принтеров на сумму 98,5 тыс.рублей (ГК.26 от 23.05.2016 с ООО "ТК "КиТ+"); Поставка стабилометрического комплекс на сумму 445,9 тыс. рублей (ГК.27 от 24.05.2016 с ООО "БиоМера"); Поставка нейро-ортопедических реабилитационных пневмокостюмов на сумму 103,0 тыс. рублей (ГК.24от 23.05.16 с ООО "Атлант Медикал")</t>
  </si>
  <si>
    <t>Заключен Государственный контракт 0291 от 15.03.16 с ООО "МТ-типография" услуги по изготовлению печатной продукции для проведения информационно-просветительной компании на сумму 69,650 тыс. рублей</t>
  </si>
  <si>
    <t>проведение мероприятия</t>
  </si>
  <si>
    <t>Оплачен Гк0/12-19 от 18.03.16 на организацию пассажирских перевозок участников Всероссийских соревнований инвалидов по слуху, проводимых в г. Астрахани с ООО "Туристический центр"на сумму 66,0 тыс.руб.;  Оплачен Гк 0/12-26 от 10.05.16 оплата услуг по пассажирским перевозкам с ООО "Туристический центр"на сумму 19,0 тыс.руб.; оплачен Гк 0/12-30 от 24.05.16 на опалту транспортных услуг на сумму 19,38 тыс.рублей</t>
  </si>
  <si>
    <t>Исполнение по финаснированию по ОГКУСО состваляет 56,8 % от плана, по ОГБУСО - 66,3%, ОГАУСО - 56,2%, по ОГКУСЗН - 64,2%, по ОГКУЦЗ - 57,5%, ОГКОУ - 51,6%. Выплаты заработной платы, начисления на неё произведены в полном объёме. Задолженности нет.</t>
  </si>
  <si>
    <t>Исполнение по финаснированию территориальных управлений состваляет 52,1% от плана, по Главному управлению 47,7%. Выплаты заработной платы, начисления на неё произведены в полном объёме. Задолженности нет.</t>
  </si>
  <si>
    <t>В период областного месячника охраны труда с 01 по 30 апреля проведено 80 агитационных, пропагандистких, контрольно-надзорных, профилактических меропритий, направленных на сохранение жизни и здоровья трудящихся. Во время проведения месячника распространялись плакаты, листовки, посвящённые Вемирному дню охраны труда. Оплата за 2 квартал 2016 года составила 21,8 тыс. руб.(договор 0278 от 11.03.2016 с ООО "Первая цифровая типография")</t>
  </si>
  <si>
    <t xml:space="preserve">Проведён конкурс "Российская организация высокой социальной эффективности". Победителями и призёрами конкурса стали 15 организаций УО, из них: 1-ое место - 8 организаций, 2-ое место - 5 организаций, 3-е место - 2 организации. Сумма выплаченных премий - 1 900,0 тыс.руб; Проведён конкурс "Лучший работодатель в сфере содействия занятости населения в Ульяновской области". 19 апреля 2016 года  на ярмарке вакансий и учебных рабочих мест в городе Ульяновске состоялось награждение победителей ежегодного областного конкурса «Лучший работодатель в сфере содействия занятости населения в Ульяновской области» в номинациях: «Лучший работодатель в сфере содействия занятости населения в Ульяновской области»: работодатель со среднесписочной численностью до 30 человек включительно - МУ администрация МО Фабричновыселковское сельское поселение Новоспасского района Ульяновской области; работодатель со среднесписочной численностью от 31 до 500 человек включительно - Администрация МО «Павловский район»; работодатель со среднесписочной численностью от 501 человека и более - АО «Ульяновский моторный завод» (Железнодорожный район г. Ульяновска); «Лучший работодатель в сфере трудоустройства несовершеннолетних граждан в Ульяновской области»: Муниципальное бюджетное общеобразовательное учреждение «Радищевская средняя школа № 1 имени Героя Советского Союза Д.П.Полынкина» (Радищевский район); «Лучший работодатель в сфере трудоустройства лиц с ограниченными возможностями в Ульяновской области»: Областное государственное бюджетное учреждение социального обслуживания «Центр социального обслуживания «Парус надежды» в р.п. Кузоватово» (Кузоватовский район).
</t>
  </si>
  <si>
    <t xml:space="preserve">Во втором квартале выплаты соотечественникам не производились в связи с отсутствием соглашения о предоставлении федеральной субсидии в 2016 году.
Соглашение не подписано по следующим причинам: 
- передача полномочий в сфере миграции от ФМС в МВД
- реорганизация уполномоченного органа в сфере службы занятости Ульяновской области
- отсутствие лицевого счёта уполномоченного органа в Управлении Федерального казначейства по Ульяновской области.
</t>
  </si>
  <si>
    <t>Во втором квартале опубликована статья по данной программе в газете "Трудоустройство-73 регион"</t>
  </si>
  <si>
    <t>Причина перевыполнения планового показателяв том, что программа пользуется большой популярностью среди молодёжи. За 2 квартал в программе приняло участие 104 человека.</t>
  </si>
  <si>
    <t>Программа в 2016 году не реализуется.В связи с окончанием действия Указа Президента Российской Федерации.</t>
  </si>
  <si>
    <t>1) прием  и проверка документов; 2) поучатель берёт направыление в организации с которой заключен договор на изготовление изделий;3)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840 лицам, не имеющим инвалидности, но по медицинским показаниям нуждающимся в них</t>
  </si>
  <si>
    <t>Предоставление мер социальной поддержки 96343 ветеранам труда.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</si>
  <si>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Предоставление мер социальной поддержки 926  реабилитированным лицам и лицам, пострадавшим от политических репрессий.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</si>
  <si>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Ежемесячное предоставление пенсии за выслугу лет 735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</si>
  <si>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5400 гражданам из числа социально не защищённых категорий </t>
  </si>
  <si>
    <t xml:space="preserve">Прием документов, их проверка и включение граждан в список на получение свидетельств. Подготовка распоряжения о выдаче свидетельств, выдача 13 свидетельств о предоставлении единовременных выплат. Реализация выданных 2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</si>
  <si>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 xml:space="preserve">Подготовка распоряжения о выдаче свидетельств, выдача 43 свидетельств о предоставлении единовременных выплат. Реализация выданных 14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</si>
  <si>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13 усыновлённых детей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</si>
  <si>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 ремонт 8 детям-сиротам и детям, оставшимся без попечения родителей</t>
  </si>
  <si>
    <t>1) прием документов; 2) подготовка распорядительного документа; 3) перечисление денежных средств. Возмещение расходов 9 детям-сиротам и детям, оставшихся без попечения родителей</t>
  </si>
  <si>
    <t>Проверка документов, подготовка распоряжений о выдаче сертификатов, выдача сертификатов.  Подготовка распоряжений о реализация 60 сертификатов</t>
  </si>
  <si>
    <t>Кандидаты на соискание премии выдвигаются органами местного самоуправления муниципальных образований Ульяновской области, общественными объединениями, учреждениями, фондами, иными организациями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</si>
  <si>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10284 гражданам</t>
  </si>
  <si>
    <t>Мера социальной поддержки предоставляются по факту обращения граждан. Во 2 квартале 2016 года обращений не поступало.</t>
  </si>
  <si>
    <t>Мера социальной поддержки предосавляется по факту обращения граждан. Обращений в 2 квартале 2016 года не поступало.</t>
  </si>
  <si>
    <t>1) прием документов; 2) подготовка распорядительного документа; 3) перечисление денежных средств. Выплата единовременного пособия 123 получателям</t>
  </si>
  <si>
    <t>заключение контракта, поставка транспорта</t>
  </si>
  <si>
    <t>Организация работы по улучшению условий охраны труда и здоровья</t>
  </si>
  <si>
    <t>Министерство промышленности, строительства, жилищно-коммунального комплекса и транспорта Ульяновской области</t>
  </si>
  <si>
    <t>Главное управление труда, занятости и социального благополучия  Ульяновской области, Министерство промышленности, строительства, жилищно-коммунального комплекса и транспорта Ульяновской области</t>
  </si>
  <si>
    <t>Удельный вес работников, занятых во вредных производствах и (или) опасных условиях труда, от общей численности работников, процентов</t>
  </si>
  <si>
    <t>Численность работников, занятых во вредных производствах и (или) опасных условиях труда, тыс. человек</t>
  </si>
  <si>
    <t xml:space="preserve">Удельный вес рабочих мест, на которых проведена специальная оценка условий труда, в общем количестве рабочих мест, процентов </t>
  </si>
  <si>
    <t>Количество рабочих мест, на которых проведена специальная оценка условий труда (от общего количества рабочих мест)</t>
  </si>
  <si>
    <t>Численность пострадавших в результате несчастных случаев на производстве с утратой трудоспособности на 1 рабочий день и более человек</t>
  </si>
  <si>
    <t>За 2 квартал 2016 года перевозка несовершеннолетних не осуществлялась.</t>
  </si>
  <si>
    <t>За 2 квартал 2016 года выплачено 1386 пособий. Задолженности перед получателями нет.</t>
  </si>
  <si>
    <t xml:space="preserve">За 2 квартал 2016 года меры социальной поддержки  представлены 5046 гражданам. Выплата произведена в полном объёме. </t>
  </si>
  <si>
    <t xml:space="preserve">Директор департамента методологии и организации социальных выплат и жилищных субсидий А.А.Адонин, Департамент социального благополучия, и.о.директора департамента  - начальник отдела социальной помощи и социальной сплочённости  Дёмкина Анна Александровна
</t>
  </si>
  <si>
    <t>И.О. директора департамента социального благополучия Дёмкина Анна Александровна, департамент охраны прав несовершеннолетних  директор департамента Габбасова Наталья Николаевна</t>
  </si>
  <si>
    <t>Директор департамента методологии и организации социальных выплат и жилищных субсидий А.А.Адонин</t>
  </si>
  <si>
    <t xml:space="preserve"> И.О. директора департамента социального благополучия Дёмкина Анна Александровна</t>
  </si>
  <si>
    <t>И.О. директора департамента социальной защиты населения Дёмкина Анна Александровна</t>
  </si>
  <si>
    <t>департамента финансов, 44-03-80</t>
  </si>
  <si>
    <t>Произведены выплаты единовременного пособия на 10 усыновлённых детей.</t>
  </si>
  <si>
    <t>Предоставление единовременного пособия осуществляется на заявительной основе. По состоянию на 01.07.2016 приняты документы для выплаты единовременного пособия на 12 усыновлённых детей, приняты решения о назначении пособия на 10 усыновлённых детей</t>
  </si>
  <si>
    <t>Произведены 118 выплат 39 получателям в полном объёме</t>
  </si>
  <si>
    <t>Произведено возмещение расходов 11 лицам их числа детей-сирот и детей, оставшихся без попечения родителей</t>
  </si>
  <si>
    <t>По состоянию на 18.07.2016 планируют обратиться в уполномоченный орган для проведения ремонтных работ и возмещения расходов на его проведение 10 лиц из числа детей-сирот и детей, оставшихся без попечения родителей.</t>
  </si>
  <si>
    <t>Возмещены расходы 13 детям-сиротам и детям, оставшимся без попечения родителей.</t>
  </si>
  <si>
    <t>Возмещение расходов 6 получателям планируется осуществить в июле 2016 года</t>
  </si>
  <si>
    <t>Единовременное пособие выплачено на 303 ребёнка, данная мера поддержки предоставляется по факту обращения граждан.</t>
  </si>
  <si>
    <t>На 01.07.2016 значение целевого индикатора составило 83,7 % (целевой индикатор перевыполнен)</t>
  </si>
  <si>
    <t>Ежемесячные выплаты на проезд произведены 16446 детям-сиротам и детям, оставшимся без попечения родителей в полном объёме.</t>
  </si>
  <si>
    <t>Перечислены денежные средства на содержание 22871 ребёнка, 15161 получателям ежемесячного вознаграждения в полном объёме.</t>
  </si>
  <si>
    <t>Количество получателей государственных услуг в сфере содействия занятости населения, человек</t>
  </si>
  <si>
    <t>Удельный вес рабочих мест, на которых проведена специальная оценка условий труда, в общем количестве рабочих мест, процентов</t>
  </si>
  <si>
    <t xml:space="preserve">Уровень регистрируемой безработицы к численности эко-номически активного населения Ульяновской области, процентов </t>
  </si>
  <si>
    <t xml:space="preserve">Количество получателей государственных услуг в сфере содействия занятости населения, человек </t>
  </si>
  <si>
    <t xml:space="preserve"> </t>
  </si>
  <si>
    <t>За второй  квартал 2016 года численность пострадавших в результате несчастных случаев составила 74 человек, что 100,5% меньше прогнозируемого показателя.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</si>
</sst>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  <numFmt numFmtId="172" formatCode="#,##0.0"/>
    <numFmt numFmtId="173" formatCode="_-* #,##0.0000_р_._-;\-* #,##0.0000_р_._-;_-* &quot;-&quot;??_р_._-;_-@_-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name val="Calibri"/>
      <family val="2"/>
    </font>
    <font>
      <b/>
      <sz val="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color indexed="10"/>
      <name val="Calibri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6">
    <xf numFmtId="0" fontId="0" fillId="0" borderId="0"/>
    <xf numFmtId="169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1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/>
    <xf numFmtId="0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justify" vertical="center" wrapText="1"/>
    </xf>
    <xf numFmtId="4" fontId="14" fillId="0" borderId="3" xfId="0" applyNumberFormat="1" applyFont="1" applyFill="1" applyBorder="1" applyAlignment="1">
      <alignment vertical="center"/>
    </xf>
    <xf numFmtId="4" fontId="18" fillId="0" borderId="1" xfId="18" applyNumberFormat="1" applyFont="1" applyFill="1" applyBorder="1" applyAlignment="1">
      <alignment vertical="center" wrapText="1"/>
    </xf>
    <xf numFmtId="4" fontId="18" fillId="0" borderId="1" xfId="18" applyNumberFormat="1" applyFont="1" applyFill="1" applyBorder="1" applyAlignment="1">
      <alignment horizontal="justify" vertical="center" wrapText="1"/>
    </xf>
    <xf numFmtId="0" fontId="18" fillId="0" borderId="1" xfId="18" applyFont="1" applyFill="1" applyBorder="1" applyAlignment="1">
      <alignment vertical="center" wrapText="1"/>
    </xf>
    <xf numFmtId="0" fontId="18" fillId="0" borderId="1" xfId="18" applyFont="1" applyFill="1" applyBorder="1" applyAlignment="1">
      <alignment horizontal="justify" vertical="center" wrapText="1"/>
    </xf>
    <xf numFmtId="43" fontId="14" fillId="0" borderId="1" xfId="69" applyFont="1" applyFill="1" applyBorder="1" applyAlignment="1">
      <alignment vertical="center"/>
    </xf>
    <xf numFmtId="43" fontId="18" fillId="0" borderId="1" xfId="69" applyFont="1" applyFill="1" applyBorder="1" applyAlignment="1">
      <alignment vertical="center" wrapText="1"/>
    </xf>
    <xf numFmtId="43" fontId="18" fillId="0" borderId="1" xfId="69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32" fillId="0" borderId="1" xfId="0" applyNumberFormat="1" applyFont="1" applyFill="1" applyBorder="1"/>
    <xf numFmtId="4" fontId="20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wrapText="1"/>
    </xf>
    <xf numFmtId="171" fontId="14" fillId="0" borderId="1" xfId="67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left" vertical="center" wrapText="1"/>
    </xf>
    <xf numFmtId="0" fontId="20" fillId="0" borderId="6" xfId="0" applyNumberFormat="1" applyFont="1" applyFill="1" applyBorder="1"/>
    <xf numFmtId="9" fontId="14" fillId="0" borderId="1" xfId="67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20" fillId="0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wrapText="1"/>
    </xf>
    <xf numFmtId="4" fontId="14" fillId="0" borderId="6" xfId="0" applyNumberFormat="1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wrapText="1"/>
    </xf>
    <xf numFmtId="4" fontId="14" fillId="0" borderId="4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wrapText="1"/>
    </xf>
    <xf numFmtId="43" fontId="14" fillId="0" borderId="1" xfId="69" applyFont="1" applyFill="1" applyBorder="1" applyAlignment="1">
      <alignment wrapText="1"/>
    </xf>
    <xf numFmtId="4" fontId="30" fillId="2" borderId="1" xfId="18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0" fontId="14" fillId="0" borderId="0" xfId="0" applyFont="1"/>
    <xf numFmtId="0" fontId="0" fillId="0" borderId="1" xfId="0" applyBorder="1"/>
    <xf numFmtId="0" fontId="14" fillId="0" borderId="0" xfId="0" applyFont="1" applyFill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6" fillId="2" borderId="0" xfId="0" applyFont="1" applyFill="1"/>
    <xf numFmtId="0" fontId="8" fillId="2" borderId="0" xfId="0" applyFont="1" applyFill="1"/>
    <xf numFmtId="0" fontId="0" fillId="2" borderId="0" xfId="0" applyFill="1"/>
    <xf numFmtId="4" fontId="18" fillId="2" borderId="1" xfId="2" applyNumberFormat="1" applyFont="1" applyFill="1" applyBorder="1" applyAlignment="1">
      <alignment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19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17" fillId="2" borderId="0" xfId="0" applyFont="1" applyFill="1"/>
    <xf numFmtId="0" fontId="14" fillId="2" borderId="0" xfId="0" applyFont="1" applyFill="1"/>
    <xf numFmtId="0" fontId="18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4" fontId="18" fillId="2" borderId="3" xfId="2" applyNumberFormat="1" applyFont="1" applyFill="1" applyBorder="1" applyAlignment="1">
      <alignment horizontal="justify" vertical="center" wrapText="1"/>
    </xf>
    <xf numFmtId="4" fontId="14" fillId="2" borderId="2" xfId="0" applyNumberFormat="1" applyFont="1" applyFill="1" applyBorder="1"/>
    <xf numFmtId="0" fontId="14" fillId="2" borderId="1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168" fontId="0" fillId="2" borderId="0" xfId="0" applyNumberFormat="1" applyFill="1"/>
    <xf numFmtId="168" fontId="19" fillId="2" borderId="0" xfId="0" applyNumberFormat="1" applyFont="1" applyFill="1"/>
    <xf numFmtId="4" fontId="14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8" fillId="2" borderId="1" xfId="18" applyFont="1" applyFill="1" applyBorder="1" applyAlignment="1">
      <alignment vertical="center" wrapText="1"/>
    </xf>
    <xf numFmtId="0" fontId="18" fillId="2" borderId="1" xfId="18" applyFont="1" applyFill="1" applyBorder="1" applyAlignment="1">
      <alignment horizontal="justify" vertical="center" wrapText="1"/>
    </xf>
    <xf numFmtId="43" fontId="18" fillId="2" borderId="1" xfId="69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3" fontId="18" fillId="2" borderId="2" xfId="69" applyFont="1" applyFill="1" applyBorder="1" applyAlignment="1">
      <alignment vertical="center" wrapText="1"/>
    </xf>
    <xf numFmtId="43" fontId="18" fillId="2" borderId="1" xfId="69" applyFont="1" applyFill="1" applyBorder="1" applyAlignment="1">
      <alignment horizontal="center" vertical="center"/>
    </xf>
    <xf numFmtId="0" fontId="38" fillId="2" borderId="0" xfId="0" applyFont="1" applyFill="1"/>
    <xf numFmtId="43" fontId="18" fillId="2" borderId="1" xfId="69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vertical="center"/>
    </xf>
    <xf numFmtId="10" fontId="18" fillId="2" borderId="1" xfId="6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justify" vertical="center" wrapText="1"/>
    </xf>
    <xf numFmtId="4" fontId="18" fillId="2" borderId="2" xfId="0" applyNumberFormat="1" applyFont="1" applyFill="1" applyBorder="1" applyAlignment="1">
      <alignment horizontal="justify" vertical="center" wrapText="1"/>
    </xf>
    <xf numFmtId="0" fontId="18" fillId="2" borderId="1" xfId="66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right" vertical="center" wrapText="1"/>
    </xf>
    <xf numFmtId="171" fontId="18" fillId="2" borderId="1" xfId="67" applyNumberFormat="1" applyFont="1" applyFill="1" applyBorder="1" applyAlignment="1">
      <alignment vertical="center" wrapText="1"/>
    </xf>
    <xf numFmtId="0" fontId="38" fillId="2" borderId="0" xfId="0" applyFont="1" applyFill="1" applyAlignment="1">
      <alignment vertical="center"/>
    </xf>
    <xf numFmtId="4" fontId="18" fillId="3" borderId="6" xfId="2" applyNumberFormat="1" applyFont="1" applyFill="1" applyBorder="1" applyAlignment="1">
      <alignment vertical="center" wrapText="1"/>
    </xf>
    <xf numFmtId="4" fontId="18" fillId="3" borderId="6" xfId="2" applyNumberFormat="1" applyFont="1" applyFill="1" applyBorder="1" applyAlignment="1">
      <alignment horizontal="justify" vertical="center" wrapText="1"/>
    </xf>
    <xf numFmtId="164" fontId="18" fillId="3" borderId="6" xfId="69" applyNumberFormat="1" applyFont="1" applyFill="1" applyBorder="1" applyAlignment="1">
      <alignment horizontal="right" vertical="center" wrapText="1"/>
    </xf>
    <xf numFmtId="9" fontId="11" fillId="3" borderId="0" xfId="67" applyFont="1" applyFill="1"/>
    <xf numFmtId="4" fontId="18" fillId="3" borderId="1" xfId="2" applyNumberFormat="1" applyFont="1" applyFill="1" applyBorder="1" applyAlignment="1">
      <alignment vertical="center" wrapText="1"/>
    </xf>
    <xf numFmtId="4" fontId="18" fillId="3" borderId="1" xfId="2" applyNumberFormat="1" applyFont="1" applyFill="1" applyBorder="1" applyAlignment="1">
      <alignment horizontal="justify" vertical="center" wrapText="1"/>
    </xf>
    <xf numFmtId="4" fontId="21" fillId="3" borderId="1" xfId="2" applyNumberFormat="1" applyFont="1" applyFill="1" applyBorder="1" applyAlignment="1">
      <alignment vertical="center" wrapText="1"/>
    </xf>
    <xf numFmtId="4" fontId="21" fillId="3" borderId="1" xfId="2" applyNumberFormat="1" applyFont="1" applyFill="1" applyBorder="1" applyAlignment="1">
      <alignment horizontal="justify" vertical="center" wrapText="1"/>
    </xf>
    <xf numFmtId="166" fontId="14" fillId="3" borderId="5" xfId="69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0" fillId="3" borderId="0" xfId="0" applyFill="1"/>
    <xf numFmtId="0" fontId="14" fillId="3" borderId="1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justify" vertical="center" wrapText="1"/>
    </xf>
    <xf numFmtId="4" fontId="18" fillId="3" borderId="1" xfId="18" applyNumberFormat="1" applyFont="1" applyFill="1" applyBorder="1" applyAlignment="1">
      <alignment vertical="center" wrapText="1"/>
    </xf>
    <xf numFmtId="4" fontId="18" fillId="3" borderId="1" xfId="18" applyNumberFormat="1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167" fontId="18" fillId="3" borderId="1" xfId="0" applyNumberFormat="1" applyFont="1" applyFill="1" applyBorder="1" applyAlignment="1">
      <alignment horizontal="justify" vertical="center" wrapText="1"/>
    </xf>
    <xf numFmtId="0" fontId="20" fillId="3" borderId="1" xfId="0" applyFont="1" applyFill="1" applyBorder="1"/>
    <xf numFmtId="0" fontId="18" fillId="3" borderId="1" xfId="0" applyFont="1" applyFill="1" applyBorder="1" applyAlignment="1">
      <alignment horizontal="justify" vertical="center"/>
    </xf>
    <xf numFmtId="166" fontId="14" fillId="3" borderId="1" xfId="69" applyNumberFormat="1" applyFont="1" applyFill="1" applyBorder="1" applyAlignment="1">
      <alignment vertical="center"/>
    </xf>
    <xf numFmtId="166" fontId="14" fillId="3" borderId="17" xfId="69" applyNumberFormat="1" applyFont="1" applyFill="1" applyBorder="1" applyAlignment="1">
      <alignment vertical="center"/>
    </xf>
    <xf numFmtId="4" fontId="14" fillId="3" borderId="17" xfId="0" applyNumberFormat="1" applyFont="1" applyFill="1" applyBorder="1" applyAlignment="1">
      <alignment vertical="center"/>
    </xf>
    <xf numFmtId="9" fontId="11" fillId="3" borderId="0" xfId="67" applyFont="1" applyFill="1" applyAlignment="1">
      <alignment vertical="center"/>
    </xf>
    <xf numFmtId="4" fontId="14" fillId="3" borderId="5" xfId="0" applyNumberFormat="1" applyFont="1" applyFill="1" applyBorder="1" applyAlignment="1">
      <alignment vertical="center"/>
    </xf>
    <xf numFmtId="166" fontId="14" fillId="3" borderId="18" xfId="69" applyNumberFormat="1" applyFont="1" applyFill="1" applyBorder="1" applyAlignment="1">
      <alignment vertical="center"/>
    </xf>
    <xf numFmtId="4" fontId="18" fillId="3" borderId="8" xfId="2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166" fontId="18" fillId="3" borderId="8" xfId="69" applyNumberFormat="1" applyFont="1" applyFill="1" applyBorder="1" applyAlignment="1">
      <alignment vertical="center"/>
    </xf>
    <xf numFmtId="166" fontId="18" fillId="3" borderId="4" xfId="69" applyNumberFormat="1" applyFont="1" applyFill="1" applyBorder="1" applyAlignment="1">
      <alignment horizontal="center" vertical="center" wrapText="1"/>
    </xf>
    <xf numFmtId="166" fontId="18" fillId="3" borderId="4" xfId="69" applyNumberFormat="1" applyFont="1" applyFill="1" applyBorder="1" applyAlignment="1">
      <alignment vertical="center"/>
    </xf>
    <xf numFmtId="166" fontId="18" fillId="3" borderId="31" xfId="69" applyNumberFormat="1" applyFont="1" applyFill="1" applyBorder="1" applyAlignment="1">
      <alignment vertical="center"/>
    </xf>
    <xf numFmtId="164" fontId="18" fillId="3" borderId="8" xfId="69" applyNumberFormat="1" applyFont="1" applyFill="1" applyBorder="1" applyAlignment="1">
      <alignment vertical="center"/>
    </xf>
    <xf numFmtId="164" fontId="18" fillId="3" borderId="4" xfId="69" applyNumberFormat="1" applyFont="1" applyFill="1" applyBorder="1" applyAlignment="1">
      <alignment horizontal="right" vertical="center" wrapText="1"/>
    </xf>
    <xf numFmtId="4" fontId="18" fillId="3" borderId="31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/>
    </xf>
    <xf numFmtId="9" fontId="34" fillId="3" borderId="0" xfId="67" applyFont="1" applyFill="1" applyAlignment="1">
      <alignment vertical="center"/>
    </xf>
    <xf numFmtId="0" fontId="19" fillId="3" borderId="0" xfId="0" applyFont="1" applyFill="1"/>
    <xf numFmtId="4" fontId="14" fillId="3" borderId="6" xfId="0" applyNumberFormat="1" applyFont="1" applyFill="1" applyBorder="1"/>
    <xf numFmtId="4" fontId="14" fillId="3" borderId="21" xfId="0" applyNumberFormat="1" applyFont="1" applyFill="1" applyBorder="1"/>
    <xf numFmtId="4" fontId="14" fillId="3" borderId="7" xfId="0" applyNumberFormat="1" applyFont="1" applyFill="1" applyBorder="1"/>
    <xf numFmtId="4" fontId="14" fillId="3" borderId="1" xfId="0" applyNumberFormat="1" applyFont="1" applyFill="1" applyBorder="1"/>
    <xf numFmtId="166" fontId="18" fillId="3" borderId="1" xfId="69" applyNumberFormat="1" applyFont="1" applyFill="1" applyBorder="1" applyAlignment="1">
      <alignment horizontal="right" vertical="center" wrapText="1"/>
    </xf>
    <xf numFmtId="0" fontId="14" fillId="3" borderId="2" xfId="0" applyNumberFormat="1" applyFont="1" applyFill="1" applyBorder="1"/>
    <xf numFmtId="0" fontId="14" fillId="3" borderId="3" xfId="0" applyFont="1" applyFill="1" applyBorder="1" applyAlignment="1">
      <alignment horizontal="justify" vertical="center" wrapText="1"/>
    </xf>
    <xf numFmtId="4" fontId="14" fillId="3" borderId="3" xfId="0" applyNumberFormat="1" applyFont="1" applyFill="1" applyBorder="1"/>
    <xf numFmtId="4" fontId="14" fillId="3" borderId="19" xfId="0" applyNumberFormat="1" applyFont="1" applyFill="1" applyBorder="1"/>
    <xf numFmtId="4" fontId="20" fillId="3" borderId="15" xfId="0" applyNumberFormat="1" applyFont="1" applyFill="1" applyBorder="1"/>
    <xf numFmtId="4" fontId="21" fillId="3" borderId="14" xfId="0" applyNumberFormat="1" applyFont="1" applyFill="1" applyBorder="1" applyAlignment="1">
      <alignment horizontal="left" vertical="center" wrapText="1"/>
    </xf>
    <xf numFmtId="4" fontId="20" fillId="3" borderId="22" xfId="0" applyNumberFormat="1" applyFont="1" applyFill="1" applyBorder="1" applyAlignment="1">
      <alignment vertical="top"/>
    </xf>
    <xf numFmtId="166" fontId="20" fillId="3" borderId="14" xfId="0" applyNumberFormat="1" applyFont="1" applyFill="1" applyBorder="1"/>
    <xf numFmtId="166" fontId="20" fillId="3" borderId="23" xfId="0" applyNumberFormat="1" applyFont="1" applyFill="1" applyBorder="1"/>
    <xf numFmtId="166" fontId="20" fillId="3" borderId="14" xfId="69" applyNumberFormat="1" applyFont="1" applyFill="1" applyBorder="1"/>
    <xf numFmtId="166" fontId="20" fillId="3" borderId="22" xfId="69" applyNumberFormat="1" applyFont="1" applyFill="1" applyBorder="1"/>
    <xf numFmtId="4" fontId="20" fillId="3" borderId="14" xfId="0" applyNumberFormat="1" applyFont="1" applyFill="1" applyBorder="1"/>
    <xf numFmtId="4" fontId="20" fillId="3" borderId="23" xfId="0" applyNumberFormat="1" applyFont="1" applyFill="1" applyBorder="1"/>
    <xf numFmtId="4" fontId="20" fillId="3" borderId="11" xfId="0" applyNumberFormat="1" applyFont="1" applyFill="1" applyBorder="1"/>
    <xf numFmtId="0" fontId="13" fillId="3" borderId="0" xfId="0" applyFont="1" applyFill="1"/>
    <xf numFmtId="166" fontId="13" fillId="3" borderId="0" xfId="0" applyNumberFormat="1" applyFont="1" applyFill="1"/>
    <xf numFmtId="4" fontId="18" fillId="3" borderId="6" xfId="0" applyNumberFormat="1" applyFont="1" applyFill="1" applyBorder="1" applyAlignment="1">
      <alignment vertical="center" wrapText="1"/>
    </xf>
    <xf numFmtId="4" fontId="14" fillId="3" borderId="24" xfId="0" applyNumberFormat="1" applyFont="1" applyFill="1" applyBorder="1" applyAlignment="1">
      <alignment vertical="center"/>
    </xf>
    <xf numFmtId="164" fontId="18" fillId="3" borderId="6" xfId="70" applyNumberFormat="1" applyFont="1" applyFill="1" applyBorder="1" applyAlignment="1">
      <alignment horizontal="center" vertical="center" wrapText="1"/>
    </xf>
    <xf numFmtId="4" fontId="14" fillId="3" borderId="30" xfId="0" applyNumberFormat="1" applyFont="1" applyFill="1" applyBorder="1"/>
    <xf numFmtId="174" fontId="14" fillId="3" borderId="24" xfId="0" applyNumberFormat="1" applyFont="1" applyFill="1" applyBorder="1"/>
    <xf numFmtId="4" fontId="18" fillId="3" borderId="3" xfId="0" applyNumberFormat="1" applyFont="1" applyFill="1" applyBorder="1" applyAlignment="1">
      <alignment vertical="center" wrapText="1"/>
    </xf>
    <xf numFmtId="4" fontId="18" fillId="3" borderId="3" xfId="0" applyNumberFormat="1" applyFont="1" applyFill="1" applyBorder="1" applyAlignment="1">
      <alignment horizontal="justify" vertical="center" wrapText="1"/>
    </xf>
    <xf numFmtId="4" fontId="14" fillId="3" borderId="18" xfId="0" applyNumberFormat="1" applyFont="1" applyFill="1" applyBorder="1" applyAlignment="1">
      <alignment vertical="center"/>
    </xf>
    <xf numFmtId="164" fontId="18" fillId="3" borderId="3" xfId="70" applyNumberFormat="1" applyFont="1" applyFill="1" applyBorder="1" applyAlignment="1">
      <alignment horizontal="center" vertical="center" wrapText="1"/>
    </xf>
    <xf numFmtId="4" fontId="14" fillId="3" borderId="20" xfId="0" applyNumberFormat="1" applyFont="1" applyFill="1" applyBorder="1"/>
    <xf numFmtId="4" fontId="14" fillId="3" borderId="18" xfId="0" applyNumberFormat="1" applyFont="1" applyFill="1" applyBorder="1"/>
    <xf numFmtId="43" fontId="18" fillId="3" borderId="3" xfId="69" applyFont="1" applyFill="1" applyBorder="1" applyAlignment="1">
      <alignment horizontal="right" vertical="center" wrapText="1"/>
    </xf>
    <xf numFmtId="4" fontId="14" fillId="3" borderId="9" xfId="0" applyNumberFormat="1" applyFont="1" applyFill="1" applyBorder="1"/>
    <xf numFmtId="0" fontId="31" fillId="3" borderId="1" xfId="0" applyFont="1" applyFill="1" applyBorder="1" applyAlignment="1">
      <alignment vertical="center" wrapText="1"/>
    </xf>
    <xf numFmtId="174" fontId="14" fillId="3" borderId="18" xfId="0" applyNumberFormat="1" applyFont="1" applyFill="1" applyBorder="1" applyAlignment="1">
      <alignment vertical="center"/>
    </xf>
    <xf numFmtId="43" fontId="21" fillId="3" borderId="15" xfId="69" applyFont="1" applyFill="1" applyBorder="1"/>
    <xf numFmtId="4" fontId="20" fillId="3" borderId="22" xfId="0" applyNumberFormat="1" applyFont="1" applyFill="1" applyBorder="1"/>
    <xf numFmtId="43" fontId="13" fillId="3" borderId="0" xfId="0" applyNumberFormat="1" applyFont="1" applyFill="1"/>
    <xf numFmtId="0" fontId="18" fillId="3" borderId="1" xfId="2" applyFont="1" applyFill="1" applyBorder="1" applyAlignment="1">
      <alignment vertical="center" wrapText="1"/>
    </xf>
    <xf numFmtId="4" fontId="0" fillId="3" borderId="15" xfId="0" applyNumberFormat="1" applyFont="1" applyFill="1" applyBorder="1"/>
    <xf numFmtId="4" fontId="27" fillId="3" borderId="14" xfId="0" applyNumberFormat="1" applyFont="1" applyFill="1" applyBorder="1" applyAlignment="1">
      <alignment horizontal="left" vertical="center" wrapText="1"/>
    </xf>
    <xf numFmtId="4" fontId="0" fillId="3" borderId="22" xfId="0" applyNumberFormat="1" applyFont="1" applyFill="1" applyBorder="1" applyAlignment="1">
      <alignment vertical="top"/>
    </xf>
    <xf numFmtId="164" fontId="21" fillId="3" borderId="15" xfId="69" applyNumberFormat="1" applyFont="1" applyFill="1" applyBorder="1"/>
    <xf numFmtId="173" fontId="20" fillId="3" borderId="14" xfId="0" applyNumberFormat="1" applyFont="1" applyFill="1" applyBorder="1"/>
    <xf numFmtId="173" fontId="20" fillId="3" borderId="23" xfId="0" applyNumberFormat="1" applyFont="1" applyFill="1" applyBorder="1"/>
    <xf numFmtId="173" fontId="20" fillId="3" borderId="22" xfId="0" applyNumberFormat="1" applyFont="1" applyFill="1" applyBorder="1"/>
    <xf numFmtId="166" fontId="12" fillId="3" borderId="14" xfId="0" applyNumberFormat="1" applyFont="1" applyFill="1" applyBorder="1"/>
    <xf numFmtId="166" fontId="12" fillId="3" borderId="23" xfId="0" applyNumberFormat="1" applyFont="1" applyFill="1" applyBorder="1"/>
    <xf numFmtId="4" fontId="12" fillId="3" borderId="11" xfId="0" applyNumberFormat="1" applyFont="1" applyFill="1" applyBorder="1"/>
    <xf numFmtId="168" fontId="0" fillId="3" borderId="0" xfId="0" applyNumberForma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4" fontId="19" fillId="3" borderId="0" xfId="0" applyNumberFormat="1" applyFont="1" applyFill="1"/>
    <xf numFmtId="4" fontId="0" fillId="3" borderId="0" xfId="0" applyNumberFormat="1" applyFill="1"/>
    <xf numFmtId="171" fontId="18" fillId="0" borderId="1" xfId="67" applyNumberFormat="1" applyFont="1" applyFill="1" applyBorder="1" applyAlignment="1">
      <alignment vertical="center" wrapText="1"/>
    </xf>
    <xf numFmtId="43" fontId="18" fillId="0" borderId="1" xfId="69" applyFont="1" applyFill="1" applyBorder="1" applyAlignment="1">
      <alignment horizontal="center" vertical="center" wrapText="1"/>
    </xf>
    <xf numFmtId="10" fontId="18" fillId="0" borderId="1" xfId="69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justify" vertical="center" wrapText="1"/>
    </xf>
    <xf numFmtId="43" fontId="14" fillId="3" borderId="1" xfId="69" applyFont="1" applyFill="1" applyBorder="1" applyAlignment="1">
      <alignment horizontal="center" vertical="center" wrapText="1"/>
    </xf>
    <xf numFmtId="43" fontId="18" fillId="3" borderId="1" xfId="69" applyFont="1" applyFill="1" applyBorder="1" applyAlignment="1">
      <alignment horizontal="right" vertical="center" wrapText="1"/>
    </xf>
    <xf numFmtId="0" fontId="14" fillId="3" borderId="1" xfId="0" applyNumberFormat="1" applyFont="1" applyFill="1" applyBorder="1" applyAlignment="1">
      <alignment vertical="center"/>
    </xf>
    <xf numFmtId="166" fontId="14" fillId="3" borderId="3" xfId="69" applyNumberFormat="1" applyFont="1" applyFill="1" applyBorder="1"/>
    <xf numFmtId="166" fontId="14" fillId="3" borderId="19" xfId="69" applyNumberFormat="1" applyFont="1" applyFill="1" applyBorder="1"/>
    <xf numFmtId="166" fontId="14" fillId="3" borderId="20" xfId="69" applyNumberFormat="1" applyFont="1" applyFill="1" applyBorder="1"/>
    <xf numFmtId="0" fontId="43" fillId="0" borderId="1" xfId="0" applyFont="1" applyFill="1" applyBorder="1" applyAlignment="1">
      <alignment horizontal="justify" vertical="center" wrapText="1"/>
    </xf>
    <xf numFmtId="4" fontId="20" fillId="2" borderId="39" xfId="0" applyNumberFormat="1" applyFont="1" applyFill="1" applyBorder="1" applyAlignment="1">
      <alignment horizontal="justify" vertical="center" wrapText="1"/>
    </xf>
    <xf numFmtId="4" fontId="20" fillId="2" borderId="41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justify" vertical="center" wrapText="1"/>
    </xf>
    <xf numFmtId="4" fontId="14" fillId="2" borderId="30" xfId="0" applyNumberFormat="1" applyFont="1" applyFill="1" applyBorder="1" applyAlignment="1">
      <alignment vertical="center"/>
    </xf>
    <xf numFmtId="0" fontId="14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vertical="center"/>
    </xf>
    <xf numFmtId="0" fontId="14" fillId="3" borderId="20" xfId="0" applyNumberFormat="1" applyFont="1" applyFill="1" applyBorder="1" applyAlignment="1">
      <alignment vertical="center"/>
    </xf>
    <xf numFmtId="4" fontId="14" fillId="3" borderId="2" xfId="0" applyNumberFormat="1" applyFont="1" applyFill="1" applyBorder="1"/>
    <xf numFmtId="4" fontId="20" fillId="2" borderId="2" xfId="0" applyNumberFormat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justify" vertical="center" wrapText="1"/>
    </xf>
    <xf numFmtId="9" fontId="14" fillId="3" borderId="0" xfId="67" applyFont="1" applyFill="1"/>
    <xf numFmtId="0" fontId="44" fillId="3" borderId="0" xfId="0" applyFont="1" applyFill="1"/>
    <xf numFmtId="4" fontId="20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justify" vertical="center"/>
    </xf>
    <xf numFmtId="43" fontId="44" fillId="3" borderId="0" xfId="0" applyNumberFormat="1" applyFont="1" applyFill="1"/>
    <xf numFmtId="4" fontId="21" fillId="3" borderId="3" xfId="2" applyNumberFormat="1" applyFont="1" applyFill="1" applyBorder="1" applyAlignment="1">
      <alignment vertical="center" wrapText="1"/>
    </xf>
    <xf numFmtId="4" fontId="21" fillId="3" borderId="3" xfId="2" applyNumberFormat="1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43" fontId="39" fillId="3" borderId="1" xfId="0" applyNumberFormat="1" applyFont="1" applyFill="1" applyBorder="1" applyAlignment="1">
      <alignment horizontal="center"/>
    </xf>
    <xf numFmtId="43" fontId="25" fillId="3" borderId="1" xfId="69" applyFont="1" applyFill="1" applyBorder="1" applyAlignment="1">
      <alignment horizontal="center"/>
    </xf>
    <xf numFmtId="0" fontId="8" fillId="3" borderId="1" xfId="0" applyFont="1" applyFill="1" applyBorder="1" applyAlignment="1">
      <alignment horizontal="justify" vertical="center"/>
    </xf>
    <xf numFmtId="0" fontId="8" fillId="3" borderId="1" xfId="0" applyFont="1" applyFill="1" applyBorder="1"/>
    <xf numFmtId="43" fontId="18" fillId="3" borderId="1" xfId="69" applyFont="1" applyFill="1" applyBorder="1" applyAlignment="1">
      <alignment vertical="center" wrapText="1"/>
    </xf>
    <xf numFmtId="0" fontId="14" fillId="3" borderId="1" xfId="0" applyNumberFormat="1" applyFont="1" applyFill="1" applyBorder="1"/>
    <xf numFmtId="0" fontId="18" fillId="0" borderId="6" xfId="0" applyFont="1" applyFill="1" applyBorder="1" applyAlignment="1">
      <alignment horizontal="justify" vertical="center" wrapText="1"/>
    </xf>
    <xf numFmtId="4" fontId="20" fillId="0" borderId="34" xfId="0" applyNumberFormat="1" applyFont="1" applyFill="1" applyBorder="1" applyAlignment="1">
      <alignment horizontal="center"/>
    </xf>
    <xf numFmtId="4" fontId="20" fillId="0" borderId="5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66" fontId="14" fillId="3" borderId="9" xfId="69" applyNumberFormat="1" applyFont="1" applyFill="1" applyBorder="1" applyAlignment="1">
      <alignment vertical="center"/>
    </xf>
    <xf numFmtId="166" fontId="14" fillId="3" borderId="8" xfId="69" applyNumberFormat="1" applyFont="1" applyFill="1" applyBorder="1" applyAlignment="1">
      <alignment vertical="center"/>
    </xf>
    <xf numFmtId="4" fontId="14" fillId="3" borderId="45" xfId="0" applyNumberFormat="1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vertical="top" wrapText="1"/>
    </xf>
    <xf numFmtId="0" fontId="32" fillId="3" borderId="0" xfId="0" applyFont="1" applyFill="1"/>
    <xf numFmtId="0" fontId="14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9" fontId="14" fillId="3" borderId="0" xfId="67" applyNumberFormat="1" applyFont="1" applyFill="1"/>
    <xf numFmtId="41" fontId="18" fillId="3" borderId="1" xfId="75" applyNumberFormat="1" applyFont="1" applyFill="1" applyBorder="1" applyAlignment="1">
      <alignment horizontal="center" vertical="center" wrapText="1"/>
    </xf>
    <xf numFmtId="4" fontId="18" fillId="3" borderId="1" xfId="75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38" fillId="3" borderId="0" xfId="0" applyFont="1" applyFill="1"/>
    <xf numFmtId="4" fontId="21" fillId="3" borderId="1" xfId="75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justify" vertical="center" wrapText="1"/>
    </xf>
    <xf numFmtId="0" fontId="14" fillId="3" borderId="30" xfId="0" applyFont="1" applyFill="1" applyBorder="1" applyAlignment="1">
      <alignment horizontal="center" vertical="top" wrapText="1"/>
    </xf>
    <xf numFmtId="4" fontId="18" fillId="3" borderId="1" xfId="2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4" fontId="33" fillId="3" borderId="17" xfId="0" applyNumberFormat="1" applyFont="1" applyFill="1" applyBorder="1" applyAlignment="1">
      <alignment horizontal="center" vertical="top" wrapText="1"/>
    </xf>
    <xf numFmtId="43" fontId="18" fillId="3" borderId="1" xfId="75" applyNumberFormat="1" applyFont="1" applyFill="1" applyBorder="1" applyAlignment="1">
      <alignment horizontal="center" vertical="center" wrapText="1"/>
    </xf>
    <xf numFmtId="43" fontId="18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75" applyNumberFormat="1" applyFont="1" applyFill="1" applyBorder="1" applyAlignment="1">
      <alignment horizontal="center" vertical="top" wrapText="1"/>
    </xf>
    <xf numFmtId="166" fontId="18" fillId="3" borderId="3" xfId="75" applyNumberFormat="1" applyFont="1" applyFill="1" applyBorder="1" applyAlignment="1">
      <alignment horizontal="center" vertical="center" wrapText="1"/>
    </xf>
    <xf numFmtId="0" fontId="29" fillId="3" borderId="1" xfId="0" applyFont="1" applyFill="1" applyBorder="1"/>
    <xf numFmtId="14" fontId="18" fillId="3" borderId="2" xfId="75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wrapText="1"/>
    </xf>
    <xf numFmtId="2" fontId="29" fillId="3" borderId="5" xfId="0" applyNumberFormat="1" applyFont="1" applyFill="1" applyBorder="1" applyAlignment="1"/>
    <xf numFmtId="2" fontId="29" fillId="3" borderId="1" xfId="0" applyNumberFormat="1" applyFont="1" applyFill="1" applyBorder="1" applyAlignment="1"/>
    <xf numFmtId="0" fontId="18" fillId="3" borderId="11" xfId="0" applyFont="1" applyFill="1" applyBorder="1" applyAlignment="1">
      <alignment horizontal="right" vertical="top" wrapText="1"/>
    </xf>
    <xf numFmtId="4" fontId="18" fillId="3" borderId="1" xfId="0" applyNumberFormat="1" applyFont="1" applyFill="1" applyBorder="1" applyAlignment="1">
      <alignment horizontal="right" vertical="top" wrapText="1"/>
    </xf>
    <xf numFmtId="43" fontId="18" fillId="3" borderId="1" xfId="69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right" vertical="top" wrapText="1"/>
    </xf>
    <xf numFmtId="43" fontId="18" fillId="3" borderId="1" xfId="69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left"/>
    </xf>
    <xf numFmtId="4" fontId="28" fillId="3" borderId="1" xfId="18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/>
    </xf>
    <xf numFmtId="0" fontId="20" fillId="3" borderId="1" xfId="0" applyFont="1" applyFill="1" applyBorder="1" applyAlignment="1">
      <alignment horizontal="justify" vertical="center"/>
    </xf>
    <xf numFmtId="0" fontId="9" fillId="3" borderId="1" xfId="0" applyFont="1" applyFill="1" applyBorder="1"/>
    <xf numFmtId="4" fontId="20" fillId="3" borderId="41" xfId="0" applyNumberFormat="1" applyFont="1" applyFill="1" applyBorder="1" applyAlignment="1">
      <alignment horizontal="left" vertical="center"/>
    </xf>
    <xf numFmtId="4" fontId="20" fillId="3" borderId="39" xfId="0" applyNumberFormat="1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41" fontId="18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>
      <alignment horizontal="justify" vertical="center"/>
    </xf>
    <xf numFmtId="0" fontId="18" fillId="3" borderId="4" xfId="0" applyFont="1" applyFill="1" applyBorder="1" applyAlignment="1">
      <alignment vertical="top" wrapText="1"/>
    </xf>
    <xf numFmtId="0" fontId="18" fillId="3" borderId="2" xfId="75" applyNumberFormat="1" applyFont="1" applyFill="1" applyBorder="1" applyAlignment="1">
      <alignment horizontal="center" vertical="top" wrapText="1"/>
    </xf>
    <xf numFmtId="166" fontId="18" fillId="3" borderId="1" xfId="75" applyNumberFormat="1" applyFont="1" applyFill="1" applyBorder="1" applyAlignment="1">
      <alignment horizontal="center" vertical="center" wrapText="1"/>
    </xf>
    <xf numFmtId="0" fontId="29" fillId="3" borderId="5" xfId="0" applyFont="1" applyFill="1" applyBorder="1"/>
    <xf numFmtId="166" fontId="29" fillId="3" borderId="1" xfId="0" applyNumberFormat="1" applyFont="1" applyFill="1" applyBorder="1"/>
    <xf numFmtId="0" fontId="14" fillId="3" borderId="1" xfId="0" applyFont="1" applyFill="1" applyBorder="1" applyAlignment="1">
      <alignment horizontal="right" wrapText="1"/>
    </xf>
    <xf numFmtId="2" fontId="29" fillId="3" borderId="5" xfId="0" applyNumberFormat="1" applyFont="1" applyFill="1" applyBorder="1" applyAlignment="1">
      <alignment horizontal="right"/>
    </xf>
    <xf numFmtId="2" fontId="29" fillId="3" borderId="1" xfId="0" applyNumberFormat="1" applyFont="1" applyFill="1" applyBorder="1" applyAlignment="1">
      <alignment horizontal="right"/>
    </xf>
    <xf numFmtId="2" fontId="18" fillId="3" borderId="1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>
      <alignment vertical="top" wrapText="1"/>
    </xf>
    <xf numFmtId="43" fontId="18" fillId="3" borderId="1" xfId="69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" fontId="20" fillId="3" borderId="42" xfId="0" applyNumberFormat="1" applyFont="1" applyFill="1" applyBorder="1" applyAlignment="1">
      <alignment horizontal="center" vertical="center"/>
    </xf>
    <xf numFmtId="0" fontId="20" fillId="3" borderId="6" xfId="0" applyNumberFormat="1" applyFont="1" applyFill="1" applyBorder="1" applyAlignment="1">
      <alignment vertical="center"/>
    </xf>
    <xf numFmtId="4" fontId="20" fillId="3" borderId="6" xfId="0" applyNumberFormat="1" applyFont="1" applyFill="1" applyBorder="1" applyAlignment="1">
      <alignment horizontal="justify" vertical="center" wrapText="1"/>
    </xf>
    <xf numFmtId="43" fontId="20" fillId="3" borderId="1" xfId="69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top" wrapText="1"/>
    </xf>
    <xf numFmtId="0" fontId="36" fillId="3" borderId="3" xfId="0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1" xfId="75" applyNumberFormat="1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center" wrapText="1"/>
    </xf>
    <xf numFmtId="43" fontId="18" fillId="3" borderId="1" xfId="69" applyFont="1" applyFill="1" applyBorder="1" applyAlignment="1">
      <alignment horizontal="justify" vertical="center"/>
    </xf>
    <xf numFmtId="0" fontId="33" fillId="3" borderId="13" xfId="0" applyFont="1" applyFill="1" applyBorder="1" applyAlignment="1">
      <alignment horizontal="center" vertical="center" wrapText="1"/>
    </xf>
    <xf numFmtId="164" fontId="18" fillId="3" borderId="1" xfId="69" applyNumberFormat="1" applyFont="1" applyFill="1" applyBorder="1" applyAlignment="1">
      <alignment horizontal="justify" vertical="center"/>
    </xf>
    <xf numFmtId="49" fontId="20" fillId="3" borderId="1" xfId="0" applyNumberFormat="1" applyFont="1" applyFill="1" applyBorder="1" applyAlignment="1">
      <alignment vertical="center"/>
    </xf>
    <xf numFmtId="43" fontId="25" fillId="3" borderId="1" xfId="0" applyNumberFormat="1" applyFont="1" applyFill="1" applyBorder="1"/>
    <xf numFmtId="0" fontId="14" fillId="3" borderId="1" xfId="62" applyFont="1" applyFill="1" applyBorder="1" applyAlignment="1">
      <alignment horizontal="justify" vertical="center"/>
    </xf>
    <xf numFmtId="4" fontId="14" fillId="3" borderId="30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justify" vertical="center" wrapText="1"/>
    </xf>
    <xf numFmtId="0" fontId="18" fillId="3" borderId="1" xfId="62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wrapText="1"/>
    </xf>
    <xf numFmtId="9" fontId="18" fillId="3" borderId="0" xfId="67" applyNumberFormat="1" applyFont="1" applyFill="1"/>
    <xf numFmtId="0" fontId="47" fillId="3" borderId="0" xfId="0" applyFont="1" applyFill="1"/>
    <xf numFmtId="0" fontId="18" fillId="3" borderId="2" xfId="0" applyNumberFormat="1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justify" vertical="center" wrapText="1"/>
    </xf>
    <xf numFmtId="43" fontId="21" fillId="3" borderId="1" xfId="69" applyFont="1" applyFill="1" applyBorder="1" applyAlignment="1">
      <alignment vertical="center" wrapText="1"/>
    </xf>
    <xf numFmtId="2" fontId="29" fillId="3" borderId="5" xfId="0" applyNumberFormat="1" applyFont="1" applyFill="1" applyBorder="1" applyAlignment="1">
      <alignment horizontal="right" wrapText="1"/>
    </xf>
    <xf numFmtId="2" fontId="29" fillId="3" borderId="1" xfId="0" applyNumberFormat="1" applyFont="1" applyFill="1" applyBorder="1" applyAlignment="1">
      <alignment horizontal="right" wrapText="1"/>
    </xf>
    <xf numFmtId="43" fontId="18" fillId="3" borderId="2" xfId="69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horizontal="center" wrapText="1"/>
    </xf>
    <xf numFmtId="43" fontId="18" fillId="3" borderId="4" xfId="69" applyFont="1" applyFill="1" applyBorder="1" applyAlignment="1">
      <alignment horizontal="right" vertical="center" wrapText="1"/>
    </xf>
    <xf numFmtId="1" fontId="29" fillId="3" borderId="5" xfId="0" applyNumberFormat="1" applyFont="1" applyFill="1" applyBorder="1" applyAlignment="1">
      <alignment horizontal="right" wrapText="1"/>
    </xf>
    <xf numFmtId="1" fontId="29" fillId="3" borderId="1" xfId="0" applyNumberFormat="1" applyFont="1" applyFill="1" applyBorder="1" applyAlignment="1">
      <alignment horizontal="right" wrapText="1"/>
    </xf>
    <xf numFmtId="170" fontId="18" fillId="3" borderId="2" xfId="69" applyNumberFormat="1" applyFont="1" applyFill="1" applyBorder="1" applyAlignment="1">
      <alignment horizontal="justify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justify" vertical="center" wrapText="1"/>
    </xf>
    <xf numFmtId="170" fontId="18" fillId="3" borderId="1" xfId="69" applyNumberFormat="1" applyFont="1" applyFill="1" applyBorder="1" applyAlignment="1">
      <alignment horizontal="justify" vertical="center" wrapText="1"/>
    </xf>
    <xf numFmtId="4" fontId="18" fillId="3" borderId="1" xfId="0" applyNumberFormat="1" applyFont="1" applyFill="1" applyBorder="1" applyAlignment="1">
      <alignment wrapText="1"/>
    </xf>
    <xf numFmtId="0" fontId="18" fillId="3" borderId="3" xfId="0" applyFont="1" applyFill="1" applyBorder="1" applyAlignment="1">
      <alignment horizontal="center" vertical="center" wrapText="1"/>
    </xf>
    <xf numFmtId="4" fontId="18" fillId="3" borderId="5" xfId="0" applyNumberFormat="1" applyFont="1" applyFill="1" applyBorder="1" applyAlignment="1">
      <alignment horizontal="justify" vertical="center" wrapText="1"/>
    </xf>
    <xf numFmtId="43" fontId="18" fillId="3" borderId="6" xfId="69" applyFont="1" applyFill="1" applyBorder="1" applyAlignment="1">
      <alignment horizontal="center" vertical="center"/>
    </xf>
    <xf numFmtId="43" fontId="29" fillId="3" borderId="6" xfId="69" applyFont="1" applyFill="1" applyBorder="1" applyAlignment="1">
      <alignment vertical="center"/>
    </xf>
    <xf numFmtId="49" fontId="2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43" fontId="12" fillId="3" borderId="1" xfId="69" applyFont="1" applyFill="1" applyBorder="1" applyAlignment="1">
      <alignment vertical="center"/>
    </xf>
    <xf numFmtId="0" fontId="12" fillId="3" borderId="1" xfId="0" applyFont="1" applyFill="1" applyBorder="1" applyAlignment="1">
      <alignment horizontal="justify" vertical="center"/>
    </xf>
    <xf numFmtId="0" fontId="20" fillId="3" borderId="1" xfId="62" applyFont="1" applyFill="1" applyBorder="1" applyAlignment="1">
      <alignment horizontal="justify" vertical="center"/>
    </xf>
    <xf numFmtId="4" fontId="18" fillId="3" borderId="1" xfId="0" applyNumberFormat="1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justify" vertical="center"/>
    </xf>
    <xf numFmtId="166" fontId="18" fillId="3" borderId="3" xfId="75" applyNumberFormat="1" applyFont="1" applyFill="1" applyBorder="1" applyAlignment="1">
      <alignment horizontal="right" wrapText="1"/>
    </xf>
    <xf numFmtId="0" fontId="29" fillId="3" borderId="3" xfId="0" applyFont="1" applyFill="1" applyBorder="1" applyAlignment="1">
      <alignment horizontal="right"/>
    </xf>
    <xf numFmtId="166" fontId="29" fillId="3" borderId="3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justify" vertical="center"/>
    </xf>
    <xf numFmtId="0" fontId="29" fillId="3" borderId="1" xfId="0" applyFont="1" applyFill="1" applyBorder="1" applyAlignment="1">
      <alignment horizontal="right"/>
    </xf>
    <xf numFmtId="49" fontId="12" fillId="3" borderId="1" xfId="0" applyNumberFormat="1" applyFont="1" applyFill="1" applyBorder="1"/>
    <xf numFmtId="0" fontId="12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justify" vertical="center"/>
    </xf>
    <xf numFmtId="0" fontId="18" fillId="3" borderId="1" xfId="18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/>
    </xf>
    <xf numFmtId="43" fontId="14" fillId="3" borderId="1" xfId="69" applyFont="1" applyFill="1" applyBorder="1" applyAlignment="1">
      <alignment vertical="center"/>
    </xf>
    <xf numFmtId="0" fontId="18" fillId="3" borderId="6" xfId="0" applyFont="1" applyFill="1" applyBorder="1" applyAlignment="1">
      <alignment horizontal="justify" vertical="center" wrapText="1"/>
    </xf>
    <xf numFmtId="17" fontId="14" fillId="3" borderId="1" xfId="0" applyNumberFormat="1" applyFont="1" applyFill="1" applyBorder="1" applyAlignment="1">
      <alignment horizontal="center" vertical="center" wrapText="1"/>
    </xf>
    <xf numFmtId="167" fontId="18" fillId="3" borderId="3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164" fontId="18" fillId="3" borderId="1" xfId="75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/>
    </xf>
    <xf numFmtId="164" fontId="18" fillId="3" borderId="2" xfId="75" applyNumberFormat="1" applyFont="1" applyFill="1" applyBorder="1" applyAlignment="1">
      <alignment horizontal="center" vertical="center" wrapText="1"/>
    </xf>
    <xf numFmtId="168" fontId="29" fillId="3" borderId="1" xfId="0" applyNumberFormat="1" applyFont="1" applyFill="1" applyBorder="1" applyAlignment="1">
      <alignment horizontal="right"/>
    </xf>
    <xf numFmtId="166" fontId="29" fillId="3" borderId="1" xfId="0" applyNumberFormat="1" applyFont="1" applyFill="1" applyBorder="1" applyAlignment="1">
      <alignment horizontal="right"/>
    </xf>
    <xf numFmtId="43" fontId="18" fillId="3" borderId="1" xfId="69" applyFont="1" applyFill="1" applyBorder="1" applyAlignment="1">
      <alignment horizontal="right"/>
    </xf>
    <xf numFmtId="43" fontId="29" fillId="3" borderId="1" xfId="69" applyFont="1" applyFill="1" applyBorder="1" applyAlignment="1">
      <alignment horizontal="right"/>
    </xf>
    <xf numFmtId="49" fontId="14" fillId="3" borderId="1" xfId="0" applyNumberFormat="1" applyFont="1" applyFill="1" applyBorder="1"/>
    <xf numFmtId="165" fontId="14" fillId="3" borderId="1" xfId="0" applyNumberFormat="1" applyFont="1" applyFill="1" applyBorder="1" applyAlignment="1">
      <alignment vertical="center"/>
    </xf>
    <xf numFmtId="43" fontId="0" fillId="3" borderId="0" xfId="0" applyNumberFormat="1" applyFill="1"/>
    <xf numFmtId="165" fontId="0" fillId="3" borderId="0" xfId="0" applyNumberFormat="1" applyFill="1"/>
    <xf numFmtId="4" fontId="22" fillId="0" borderId="1" xfId="0" applyNumberFormat="1" applyFont="1" applyFill="1" applyBorder="1" applyAlignment="1">
      <alignment vertical="center" wrapText="1"/>
    </xf>
    <xf numFmtId="4" fontId="14" fillId="3" borderId="0" xfId="0" applyNumberFormat="1" applyFont="1" applyFill="1" applyAlignment="1">
      <alignment horizontal="center" vertical="center"/>
    </xf>
    <xf numFmtId="43" fontId="12" fillId="3" borderId="0" xfId="69" applyFont="1" applyFill="1"/>
    <xf numFmtId="43" fontId="13" fillId="3" borderId="0" xfId="69" applyFont="1" applyFill="1"/>
    <xf numFmtId="171" fontId="0" fillId="3" borderId="0" xfId="67" applyNumberFormat="1" applyFont="1" applyFill="1"/>
    <xf numFmtId="174" fontId="14" fillId="3" borderId="0" xfId="67" applyNumberFormat="1" applyFont="1" applyFill="1"/>
    <xf numFmtId="174" fontId="44" fillId="3" borderId="0" xfId="0" applyNumberFormat="1" applyFont="1" applyFill="1"/>
    <xf numFmtId="43" fontId="16" fillId="3" borderId="0" xfId="67" applyNumberFormat="1" applyFont="1" applyFill="1"/>
    <xf numFmtId="0" fontId="18" fillId="3" borderId="3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justify" vertical="center" wrapText="1"/>
    </xf>
    <xf numFmtId="176" fontId="18" fillId="3" borderId="1" xfId="75" applyNumberFormat="1" applyFont="1" applyFill="1" applyBorder="1" applyAlignment="1">
      <alignment horizontal="center" vertical="center" wrapText="1"/>
    </xf>
    <xf numFmtId="4" fontId="14" fillId="3" borderId="0" xfId="67" applyNumberFormat="1" applyFont="1" applyFill="1"/>
    <xf numFmtId="0" fontId="14" fillId="3" borderId="6" xfId="0" applyFont="1" applyFill="1" applyBorder="1" applyAlignment="1">
      <alignment horizontal="center" vertical="top" wrapText="1"/>
    </xf>
    <xf numFmtId="4" fontId="14" fillId="3" borderId="6" xfId="0" applyNumberFormat="1" applyFont="1" applyFill="1" applyBorder="1" applyAlignment="1">
      <alignment horizontal="justify" vertical="center" wrapText="1"/>
    </xf>
    <xf numFmtId="0" fontId="14" fillId="3" borderId="3" xfId="0" applyFont="1" applyFill="1" applyBorder="1"/>
    <xf numFmtId="43" fontId="14" fillId="3" borderId="3" xfId="69" applyFont="1" applyFill="1" applyBorder="1" applyAlignment="1">
      <alignment vertical="center"/>
    </xf>
    <xf numFmtId="0" fontId="18" fillId="3" borderId="1" xfId="18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11" fillId="3" borderId="1" xfId="62" applyFont="1" applyFill="1" applyBorder="1" applyAlignment="1">
      <alignment horizontal="justify" vertical="center" wrapText="1"/>
    </xf>
    <xf numFmtId="172" fontId="18" fillId="3" borderId="1" xfId="75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6" xfId="0" applyFont="1" applyFill="1" applyBorder="1" applyAlignment="1"/>
    <xf numFmtId="0" fontId="18" fillId="3" borderId="6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top" wrapText="1"/>
    </xf>
    <xf numFmtId="4" fontId="11" fillId="3" borderId="40" xfId="0" applyNumberFormat="1" applyFont="1" applyFill="1" applyBorder="1" applyAlignment="1">
      <alignment horizontal="center" vertical="top" wrapText="1"/>
    </xf>
    <xf numFmtId="168" fontId="20" fillId="3" borderId="41" xfId="0" applyNumberFormat="1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166" fontId="14" fillId="3" borderId="24" xfId="69" applyNumberFormat="1" applyFont="1" applyFill="1" applyBorder="1" applyAlignment="1">
      <alignment vertical="center" wrapText="1"/>
    </xf>
    <xf numFmtId="166" fontId="18" fillId="3" borderId="6" xfId="69" applyNumberFormat="1" applyFont="1" applyFill="1" applyBorder="1" applyAlignment="1">
      <alignment horizontal="center" vertical="center" wrapText="1"/>
    </xf>
    <xf numFmtId="166" fontId="14" fillId="3" borderId="6" xfId="69" applyNumberFormat="1" applyFont="1" applyFill="1" applyBorder="1" applyAlignment="1">
      <alignment vertical="center" wrapText="1"/>
    </xf>
    <xf numFmtId="166" fontId="14" fillId="3" borderId="21" xfId="69" applyNumberFormat="1" applyFont="1" applyFill="1" applyBorder="1" applyAlignment="1">
      <alignment vertical="center" wrapText="1"/>
    </xf>
    <xf numFmtId="166" fontId="14" fillId="3" borderId="30" xfId="69" applyNumberFormat="1" applyFont="1" applyFill="1" applyBorder="1" applyAlignment="1">
      <alignment vertical="center" wrapText="1"/>
    </xf>
    <xf numFmtId="164" fontId="14" fillId="3" borderId="24" xfId="69" applyNumberFormat="1" applyFont="1" applyFill="1" applyBorder="1" applyAlignment="1">
      <alignment vertical="center" wrapText="1"/>
    </xf>
    <xf numFmtId="4" fontId="14" fillId="3" borderId="21" xfId="0" applyNumberFormat="1" applyFont="1" applyFill="1" applyBorder="1" applyAlignment="1">
      <alignment vertical="center" wrapText="1"/>
    </xf>
    <xf numFmtId="4" fontId="14" fillId="3" borderId="7" xfId="0" applyNumberFormat="1" applyFont="1" applyFill="1" applyBorder="1" applyAlignment="1">
      <alignment vertical="center" wrapText="1"/>
    </xf>
    <xf numFmtId="0" fontId="11" fillId="3" borderId="0" xfId="0" applyFont="1" applyFill="1"/>
    <xf numFmtId="166" fontId="14" fillId="3" borderId="16" xfId="69" applyNumberFormat="1" applyFont="1" applyFill="1" applyBorder="1" applyAlignment="1">
      <alignment vertical="center" wrapText="1"/>
    </xf>
    <xf numFmtId="166" fontId="18" fillId="3" borderId="1" xfId="69" applyNumberFormat="1" applyFont="1" applyFill="1" applyBorder="1" applyAlignment="1">
      <alignment horizontal="center" vertical="center" wrapText="1"/>
    </xf>
    <xf numFmtId="166" fontId="14" fillId="3" borderId="1" xfId="69" applyNumberFormat="1" applyFont="1" applyFill="1" applyBorder="1" applyAlignment="1">
      <alignment vertical="center" wrapText="1"/>
    </xf>
    <xf numFmtId="166" fontId="14" fillId="3" borderId="17" xfId="69" applyNumberFormat="1" applyFont="1" applyFill="1" applyBorder="1" applyAlignment="1">
      <alignment vertical="center" wrapText="1"/>
    </xf>
    <xf numFmtId="166" fontId="14" fillId="3" borderId="2" xfId="69" applyNumberFormat="1" applyFont="1" applyFill="1" applyBorder="1" applyAlignment="1">
      <alignment vertical="center" wrapText="1"/>
    </xf>
    <xf numFmtId="164" fontId="14" fillId="3" borderId="16" xfId="69" applyNumberFormat="1" applyFont="1" applyFill="1" applyBorder="1" applyAlignment="1">
      <alignment vertical="center" wrapText="1"/>
    </xf>
    <xf numFmtId="164" fontId="18" fillId="3" borderId="1" xfId="69" applyNumberFormat="1" applyFont="1" applyFill="1" applyBorder="1" applyAlignment="1">
      <alignment horizontal="right" vertical="center" wrapText="1"/>
    </xf>
    <xf numFmtId="4" fontId="14" fillId="3" borderId="17" xfId="0" applyNumberFormat="1" applyFont="1" applyFill="1" applyBorder="1" applyAlignment="1">
      <alignment vertical="center" wrapText="1"/>
    </xf>
    <xf numFmtId="4" fontId="14" fillId="3" borderId="5" xfId="0" applyNumberFormat="1" applyFont="1" applyFill="1" applyBorder="1" applyAlignment="1">
      <alignment vertical="center" wrapText="1"/>
    </xf>
    <xf numFmtId="166" fontId="14" fillId="3" borderId="16" xfId="69" applyNumberFormat="1" applyFont="1" applyFill="1" applyBorder="1" applyAlignment="1">
      <alignment vertical="center"/>
    </xf>
    <xf numFmtId="166" fontId="14" fillId="3" borderId="1" xfId="69" applyNumberFormat="1" applyFont="1" applyFill="1" applyBorder="1"/>
    <xf numFmtId="166" fontId="14" fillId="3" borderId="17" xfId="69" applyNumberFormat="1" applyFont="1" applyFill="1" applyBorder="1"/>
    <xf numFmtId="166" fontId="14" fillId="3" borderId="2" xfId="69" applyNumberFormat="1" applyFont="1" applyFill="1" applyBorder="1"/>
    <xf numFmtId="164" fontId="14" fillId="3" borderId="16" xfId="69" applyNumberFormat="1" applyFont="1" applyFill="1" applyBorder="1"/>
    <xf numFmtId="4" fontId="14" fillId="3" borderId="17" xfId="0" applyNumberFormat="1" applyFont="1" applyFill="1" applyBorder="1"/>
    <xf numFmtId="4" fontId="14" fillId="3" borderId="5" xfId="0" applyNumberFormat="1" applyFont="1" applyFill="1" applyBorder="1"/>
    <xf numFmtId="4" fontId="14" fillId="3" borderId="31" xfId="0" applyNumberFormat="1" applyFont="1" applyFill="1" applyBorder="1" applyAlignment="1">
      <alignment vertical="top" wrapText="1"/>
    </xf>
    <xf numFmtId="4" fontId="14" fillId="3" borderId="21" xfId="0" applyNumberFormat="1" applyFont="1" applyFill="1" applyBorder="1" applyAlignment="1">
      <alignment vertical="top" wrapText="1"/>
    </xf>
    <xf numFmtId="4" fontId="14" fillId="3" borderId="21" xfId="0" applyNumberFormat="1" applyFont="1" applyFill="1" applyBorder="1" applyAlignment="1">
      <alignment horizontal="center" vertical="top" wrapText="1"/>
    </xf>
    <xf numFmtId="164" fontId="14" fillId="3" borderId="1" xfId="69" applyNumberFormat="1" applyFont="1" applyFill="1" applyBorder="1" applyAlignment="1">
      <alignment horizontal="right" vertical="center"/>
    </xf>
    <xf numFmtId="166" fontId="18" fillId="3" borderId="16" xfId="69" applyNumberFormat="1" applyFont="1" applyFill="1" applyBorder="1" applyAlignment="1">
      <alignment vertical="center"/>
    </xf>
    <xf numFmtId="166" fontId="14" fillId="3" borderId="2" xfId="69" applyNumberFormat="1" applyFont="1" applyFill="1" applyBorder="1" applyAlignment="1">
      <alignment vertical="center"/>
    </xf>
    <xf numFmtId="164" fontId="14" fillId="3" borderId="16" xfId="69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 wrapText="1"/>
    </xf>
    <xf numFmtId="167" fontId="16" fillId="3" borderId="0" xfId="67" applyNumberFormat="1" applyFont="1" applyFill="1" applyAlignment="1">
      <alignment vertical="center"/>
    </xf>
    <xf numFmtId="0" fontId="18" fillId="3" borderId="3" xfId="0" applyFont="1" applyFill="1" applyBorder="1" applyAlignment="1">
      <alignment horizontal="justify" vertical="center" wrapText="1"/>
    </xf>
    <xf numFmtId="166" fontId="18" fillId="3" borderId="5" xfId="69" applyNumberFormat="1" applyFont="1" applyFill="1" applyBorder="1" applyAlignment="1">
      <alignment horizontal="center" vertical="center" wrapText="1"/>
    </xf>
    <xf numFmtId="164" fontId="18" fillId="3" borderId="5" xfId="69" applyNumberFormat="1" applyFont="1" applyFill="1" applyBorder="1" applyAlignment="1">
      <alignment horizontal="right" vertical="center" wrapText="1"/>
    </xf>
    <xf numFmtId="4" fontId="18" fillId="3" borderId="3" xfId="2" applyNumberFormat="1" applyFont="1" applyFill="1" applyBorder="1" applyAlignment="1">
      <alignment vertical="center" wrapText="1"/>
    </xf>
    <xf numFmtId="166" fontId="18" fillId="3" borderId="3" xfId="69" applyNumberFormat="1" applyFont="1" applyFill="1" applyBorder="1" applyAlignment="1">
      <alignment horizontal="center" vertical="center" wrapText="1"/>
    </xf>
    <xf numFmtId="166" fontId="14" fillId="3" borderId="3" xfId="69" applyNumberFormat="1" applyFont="1" applyFill="1" applyBorder="1" applyAlignment="1">
      <alignment vertical="center"/>
    </xf>
    <xf numFmtId="166" fontId="14" fillId="3" borderId="19" xfId="69" applyNumberFormat="1" applyFont="1" applyFill="1" applyBorder="1" applyAlignment="1">
      <alignment vertical="center"/>
    </xf>
    <xf numFmtId="166" fontId="14" fillId="3" borderId="20" xfId="69" applyNumberFormat="1" applyFont="1" applyFill="1" applyBorder="1" applyAlignment="1">
      <alignment vertical="center"/>
    </xf>
    <xf numFmtId="164" fontId="14" fillId="3" borderId="18" xfId="69" applyNumberFormat="1" applyFont="1" applyFill="1" applyBorder="1" applyAlignment="1">
      <alignment vertical="center"/>
    </xf>
    <xf numFmtId="4" fontId="14" fillId="3" borderId="19" xfId="0" applyNumberFormat="1" applyFont="1" applyFill="1" applyBorder="1" applyAlignment="1">
      <alignment vertical="center"/>
    </xf>
    <xf numFmtId="4" fontId="14" fillId="3" borderId="9" xfId="0" applyNumberFormat="1" applyFont="1" applyFill="1" applyBorder="1" applyAlignment="1">
      <alignment vertical="center"/>
    </xf>
    <xf numFmtId="166" fontId="18" fillId="3" borderId="7" xfId="69" applyNumberFormat="1" applyFont="1" applyFill="1" applyBorder="1" applyAlignment="1">
      <alignment vertical="center"/>
    </xf>
    <xf numFmtId="166" fontId="14" fillId="3" borderId="6" xfId="69" applyNumberFormat="1" applyFont="1" applyFill="1" applyBorder="1" applyAlignment="1">
      <alignment vertical="center"/>
    </xf>
    <xf numFmtId="166" fontId="14" fillId="3" borderId="21" xfId="69" applyNumberFormat="1" applyFont="1" applyFill="1" applyBorder="1" applyAlignment="1">
      <alignment vertical="center"/>
    </xf>
    <xf numFmtId="166" fontId="14" fillId="3" borderId="7" xfId="69" applyNumberFormat="1" applyFont="1" applyFill="1" applyBorder="1" applyAlignment="1">
      <alignment vertical="center"/>
    </xf>
    <xf numFmtId="166" fontId="18" fillId="3" borderId="6" xfId="69" applyNumberFormat="1" applyFont="1" applyFill="1" applyBorder="1" applyAlignment="1">
      <alignment horizontal="right" vertical="center" wrapText="1"/>
    </xf>
    <xf numFmtId="4" fontId="14" fillId="3" borderId="21" xfId="0" applyNumberFormat="1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vertical="center"/>
    </xf>
    <xf numFmtId="4" fontId="14" fillId="3" borderId="22" xfId="0" applyNumberFormat="1" applyFont="1" applyFill="1" applyBorder="1" applyAlignment="1">
      <alignment vertical="top" wrapText="1"/>
    </xf>
    <xf numFmtId="166" fontId="21" fillId="3" borderId="15" xfId="69" applyNumberFormat="1" applyFont="1" applyFill="1" applyBorder="1" applyAlignment="1">
      <alignment vertical="center"/>
    </xf>
    <xf numFmtId="166" fontId="20" fillId="3" borderId="23" xfId="69" applyNumberFormat="1" applyFont="1" applyFill="1" applyBorder="1"/>
    <xf numFmtId="166" fontId="9" fillId="3" borderId="0" xfId="67" applyNumberFormat="1" applyFont="1" applyFill="1"/>
    <xf numFmtId="172" fontId="9" fillId="3" borderId="0" xfId="67" applyNumberFormat="1" applyFont="1" applyFill="1" applyAlignment="1">
      <alignment vertical="center"/>
    </xf>
    <xf numFmtId="168" fontId="13" fillId="3" borderId="0" xfId="0" applyNumberFormat="1" applyFont="1" applyFill="1"/>
    <xf numFmtId="4" fontId="10" fillId="3" borderId="42" xfId="0" applyNumberFormat="1" applyFont="1" applyFill="1" applyBorder="1" applyAlignment="1">
      <alignment horizontal="center"/>
    </xf>
    <xf numFmtId="4" fontId="10" fillId="3" borderId="41" xfId="0" applyNumberFormat="1" applyFont="1" applyFill="1" applyBorder="1" applyAlignment="1">
      <alignment horizontal="center"/>
    </xf>
    <xf numFmtId="4" fontId="10" fillId="3" borderId="40" xfId="0" applyNumberFormat="1" applyFont="1" applyFill="1" applyBorder="1" applyAlignment="1">
      <alignment horizontal="center"/>
    </xf>
    <xf numFmtId="4" fontId="10" fillId="3" borderId="39" xfId="0" applyNumberFormat="1" applyFont="1" applyFill="1" applyBorder="1" applyAlignment="1">
      <alignment horizontal="center"/>
    </xf>
    <xf numFmtId="4" fontId="16" fillId="3" borderId="0" xfId="67" applyNumberFormat="1" applyFont="1" applyFill="1"/>
    <xf numFmtId="4" fontId="42" fillId="3" borderId="0" xfId="0" applyNumberFormat="1" applyFont="1" applyFill="1"/>
    <xf numFmtId="166" fontId="14" fillId="3" borderId="24" xfId="69" applyNumberFormat="1" applyFont="1" applyFill="1" applyBorder="1" applyAlignment="1">
      <alignment vertical="center"/>
    </xf>
    <xf numFmtId="166" fontId="14" fillId="3" borderId="6" xfId="69" applyNumberFormat="1" applyFont="1" applyFill="1" applyBorder="1"/>
    <xf numFmtId="166" fontId="14" fillId="3" borderId="21" xfId="69" applyNumberFormat="1" applyFont="1" applyFill="1" applyBorder="1"/>
    <xf numFmtId="166" fontId="14" fillId="3" borderId="30" xfId="69" applyNumberFormat="1" applyFont="1" applyFill="1" applyBorder="1"/>
    <xf numFmtId="166" fontId="14" fillId="3" borderId="24" xfId="69" applyNumberFormat="1" applyFont="1" applyFill="1" applyBorder="1"/>
    <xf numFmtId="166" fontId="14" fillId="3" borderId="16" xfId="69" applyNumberFormat="1" applyFont="1" applyFill="1" applyBorder="1"/>
    <xf numFmtId="43" fontId="18" fillId="3" borderId="1" xfId="69" applyNumberFormat="1" applyFont="1" applyFill="1" applyBorder="1" applyAlignment="1">
      <alignment horizontal="center" vertical="center" wrapText="1"/>
    </xf>
    <xf numFmtId="43" fontId="14" fillId="3" borderId="1" xfId="69" applyNumberFormat="1" applyFont="1" applyFill="1" applyBorder="1"/>
    <xf numFmtId="43" fontId="14" fillId="3" borderId="17" xfId="69" applyNumberFormat="1" applyFont="1" applyFill="1" applyBorder="1"/>
    <xf numFmtId="43" fontId="14" fillId="3" borderId="16" xfId="69" applyNumberFormat="1" applyFont="1" applyFill="1" applyBorder="1" applyAlignment="1">
      <alignment vertical="center"/>
    </xf>
    <xf numFmtId="43" fontId="14" fillId="3" borderId="2" xfId="69" applyNumberFormat="1" applyFont="1" applyFill="1" applyBorder="1"/>
    <xf numFmtId="43" fontId="14" fillId="3" borderId="16" xfId="69" applyNumberFormat="1" applyFont="1" applyFill="1" applyBorder="1"/>
    <xf numFmtId="43" fontId="18" fillId="3" borderId="1" xfId="69" applyNumberFormat="1" applyFont="1" applyFill="1" applyBorder="1" applyAlignment="1">
      <alignment horizontal="right" vertical="center" wrapText="1"/>
    </xf>
    <xf numFmtId="166" fontId="20" fillId="3" borderId="16" xfId="69" applyNumberFormat="1" applyFont="1" applyFill="1" applyBorder="1" applyAlignment="1">
      <alignment vertical="center"/>
    </xf>
    <xf numFmtId="166" fontId="20" fillId="3" borderId="1" xfId="69" applyNumberFormat="1" applyFont="1" applyFill="1" applyBorder="1"/>
    <xf numFmtId="166" fontId="20" fillId="3" borderId="17" xfId="69" applyNumberFormat="1" applyFont="1" applyFill="1" applyBorder="1"/>
    <xf numFmtId="166" fontId="20" fillId="3" borderId="2" xfId="69" applyNumberFormat="1" applyFont="1" applyFill="1" applyBorder="1"/>
    <xf numFmtId="166" fontId="20" fillId="3" borderId="1" xfId="69" applyNumberFormat="1" applyFont="1" applyFill="1" applyBorder="1" applyAlignment="1">
      <alignment vertical="center"/>
    </xf>
    <xf numFmtId="4" fontId="20" fillId="3" borderId="1" xfId="0" applyNumberFormat="1" applyFont="1" applyFill="1" applyBorder="1"/>
    <xf numFmtId="4" fontId="20" fillId="3" borderId="17" xfId="0" applyNumberFormat="1" applyFont="1" applyFill="1" applyBorder="1"/>
    <xf numFmtId="4" fontId="20" fillId="3" borderId="5" xfId="0" applyNumberFormat="1" applyFont="1" applyFill="1" applyBorder="1"/>
    <xf numFmtId="4" fontId="14" fillId="3" borderId="1" xfId="0" applyNumberFormat="1" applyFont="1" applyFill="1" applyBorder="1" applyAlignment="1">
      <alignment vertical="center"/>
    </xf>
    <xf numFmtId="164" fontId="14" fillId="3" borderId="1" xfId="69" applyNumberFormat="1" applyFont="1" applyFill="1" applyBorder="1" applyAlignment="1">
      <alignment vertical="center"/>
    </xf>
    <xf numFmtId="164" fontId="14" fillId="3" borderId="2" xfId="69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0" fontId="43" fillId="3" borderId="1" xfId="0" applyFont="1" applyFill="1" applyBorder="1" applyAlignment="1">
      <alignment horizontal="justify" vertical="center" wrapText="1"/>
    </xf>
    <xf numFmtId="4" fontId="20" fillId="3" borderId="20" xfId="0" applyNumberFormat="1" applyFont="1" applyFill="1" applyBorder="1" applyAlignment="1">
      <alignment vertical="center"/>
    </xf>
    <xf numFmtId="4" fontId="21" fillId="3" borderId="25" xfId="0" applyNumberFormat="1" applyFont="1" applyFill="1" applyBorder="1" applyAlignment="1">
      <alignment horizontal="left" vertical="center" wrapText="1"/>
    </xf>
    <xf numFmtId="4" fontId="20" fillId="3" borderId="26" xfId="0" applyNumberFormat="1" applyFont="1" applyFill="1" applyBorder="1" applyAlignment="1">
      <alignment vertical="center"/>
    </xf>
    <xf numFmtId="166" fontId="21" fillId="3" borderId="25" xfId="69" applyNumberFormat="1" applyFont="1" applyFill="1" applyBorder="1" applyAlignment="1">
      <alignment vertical="center"/>
    </xf>
    <xf numFmtId="166" fontId="20" fillId="3" borderId="27" xfId="69" applyNumberFormat="1" applyFont="1" applyFill="1" applyBorder="1" applyAlignment="1">
      <alignment vertical="center"/>
    </xf>
    <xf numFmtId="166" fontId="20" fillId="3" borderId="28" xfId="69" applyNumberFormat="1" applyFont="1" applyFill="1" applyBorder="1" applyAlignment="1">
      <alignment vertical="center"/>
    </xf>
    <xf numFmtId="166" fontId="20" fillId="3" borderId="26" xfId="69" applyNumberFormat="1" applyFont="1" applyFill="1" applyBorder="1" applyAlignment="1">
      <alignment vertical="center"/>
    </xf>
    <xf numFmtId="4" fontId="20" fillId="3" borderId="27" xfId="0" applyNumberFormat="1" applyFont="1" applyFill="1" applyBorder="1" applyAlignment="1">
      <alignment vertical="center"/>
    </xf>
    <xf numFmtId="4" fontId="20" fillId="3" borderId="28" xfId="0" applyNumberFormat="1" applyFont="1" applyFill="1" applyBorder="1" applyAlignment="1">
      <alignment vertical="center"/>
    </xf>
    <xf numFmtId="4" fontId="20" fillId="3" borderId="29" xfId="0" applyNumberFormat="1" applyFont="1" applyFill="1" applyBorder="1" applyAlignment="1">
      <alignment vertical="center"/>
    </xf>
    <xf numFmtId="9" fontId="13" fillId="3" borderId="0" xfId="67" applyFont="1" applyFill="1"/>
    <xf numFmtId="4" fontId="10" fillId="3" borderId="42" xfId="0" applyNumberFormat="1" applyFont="1" applyFill="1" applyBorder="1" applyAlignment="1">
      <alignment horizontal="center" vertical="center"/>
    </xf>
    <xf numFmtId="4" fontId="14" fillId="3" borderId="42" xfId="0" applyNumberFormat="1" applyFont="1" applyFill="1" applyBorder="1" applyAlignment="1">
      <alignment horizontal="justify" vertical="center"/>
    </xf>
    <xf numFmtId="4" fontId="10" fillId="3" borderId="43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4" fontId="10" fillId="3" borderId="39" xfId="0" applyNumberFormat="1" applyFont="1" applyFill="1" applyBorder="1" applyAlignment="1">
      <alignment horizontal="center" vertical="center"/>
    </xf>
    <xf numFmtId="4" fontId="10" fillId="3" borderId="44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vertical="center" wrapText="1"/>
    </xf>
    <xf numFmtId="166" fontId="21" fillId="3" borderId="6" xfId="69" applyNumberFormat="1" applyFont="1" applyFill="1" applyBorder="1" applyAlignment="1">
      <alignment horizontal="center" vertical="center" wrapText="1"/>
    </xf>
    <xf numFmtId="166" fontId="20" fillId="3" borderId="6" xfId="69" applyNumberFormat="1" applyFont="1" applyFill="1" applyBorder="1" applyAlignment="1">
      <alignment vertical="center"/>
    </xf>
    <xf numFmtId="166" fontId="20" fillId="3" borderId="21" xfId="69" applyNumberFormat="1" applyFont="1" applyFill="1" applyBorder="1" applyAlignment="1">
      <alignment vertical="center"/>
    </xf>
    <xf numFmtId="43" fontId="20" fillId="3" borderId="6" xfId="69" applyFont="1" applyFill="1" applyBorder="1" applyAlignment="1">
      <alignment vertical="center"/>
    </xf>
    <xf numFmtId="43" fontId="20" fillId="3" borderId="17" xfId="69" applyFont="1" applyFill="1" applyBorder="1" applyAlignment="1">
      <alignment vertical="center"/>
    </xf>
    <xf numFmtId="166" fontId="21" fillId="3" borderId="7" xfId="69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vertical="center"/>
    </xf>
    <xf numFmtId="43" fontId="21" fillId="3" borderId="5" xfId="69" applyNumberFormat="1" applyFont="1" applyFill="1" applyBorder="1" applyAlignment="1">
      <alignment horizontal="center" vertical="center" wrapText="1"/>
    </xf>
    <xf numFmtId="43" fontId="20" fillId="3" borderId="1" xfId="69" applyFont="1" applyFill="1" applyBorder="1" applyAlignment="1">
      <alignment vertical="center"/>
    </xf>
    <xf numFmtId="166" fontId="21" fillId="3" borderId="1" xfId="69" applyNumberFormat="1" applyFont="1" applyFill="1" applyBorder="1" applyAlignment="1">
      <alignment horizontal="center" vertical="center" wrapText="1"/>
    </xf>
    <xf numFmtId="166" fontId="20" fillId="3" borderId="17" xfId="69" applyNumberFormat="1" applyFont="1" applyFill="1" applyBorder="1" applyAlignment="1">
      <alignment vertical="center"/>
    </xf>
    <xf numFmtId="4" fontId="20" fillId="3" borderId="5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0" fontId="14" fillId="3" borderId="6" xfId="0" applyNumberFormat="1" applyFont="1" applyFill="1" applyBorder="1"/>
    <xf numFmtId="4" fontId="14" fillId="3" borderId="31" xfId="0" applyNumberFormat="1" applyFont="1" applyFill="1" applyBorder="1" applyAlignment="1">
      <alignment vertical="center" wrapText="1"/>
    </xf>
    <xf numFmtId="0" fontId="20" fillId="3" borderId="1" xfId="0" applyNumberFormat="1" applyFont="1" applyFill="1" applyBorder="1"/>
    <xf numFmtId="4" fontId="20" fillId="3" borderId="2" xfId="0" applyNumberFormat="1" applyFont="1" applyFill="1" applyBorder="1"/>
    <xf numFmtId="166" fontId="20" fillId="3" borderId="16" xfId="69" applyNumberFormat="1" applyFont="1" applyFill="1" applyBorder="1"/>
    <xf numFmtId="166" fontId="20" fillId="3" borderId="1" xfId="69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vertical="center"/>
    </xf>
    <xf numFmtId="0" fontId="28" fillId="3" borderId="1" xfId="0" applyFont="1" applyFill="1" applyBorder="1" applyAlignment="1">
      <alignment horizontal="justify" vertical="center" wrapText="1"/>
    </xf>
    <xf numFmtId="0" fontId="20" fillId="3" borderId="1" xfId="0" applyNumberFormat="1" applyFont="1" applyFill="1" applyBorder="1" applyAlignment="1">
      <alignment horizontal="left" vertical="center"/>
    </xf>
    <xf numFmtId="43" fontId="20" fillId="3" borderId="1" xfId="69" applyFont="1" applyFill="1" applyBorder="1"/>
    <xf numFmtId="43" fontId="20" fillId="3" borderId="2" xfId="69" applyFont="1" applyFill="1" applyBorder="1"/>
    <xf numFmtId="43" fontId="14" fillId="3" borderId="1" xfId="69" applyFont="1" applyFill="1" applyBorder="1"/>
    <xf numFmtId="43" fontId="14" fillId="3" borderId="2" xfId="69" applyFont="1" applyFill="1" applyBorder="1"/>
    <xf numFmtId="0" fontId="14" fillId="3" borderId="1" xfId="0" applyNumberFormat="1" applyFont="1" applyFill="1" applyBorder="1" applyAlignment="1">
      <alignment horizontal="left" vertical="center"/>
    </xf>
    <xf numFmtId="43" fontId="14" fillId="3" borderId="1" xfId="69" applyFont="1" applyFill="1" applyBorder="1" applyAlignment="1">
      <alignment horizontal="center"/>
    </xf>
    <xf numFmtId="43" fontId="14" fillId="3" borderId="2" xfId="69" applyFont="1" applyFill="1" applyBorder="1" applyAlignment="1">
      <alignment horizontal="center"/>
    </xf>
    <xf numFmtId="166" fontId="14" fillId="3" borderId="16" xfId="69" applyNumberFormat="1" applyFont="1" applyFill="1" applyBorder="1" applyAlignment="1">
      <alignment horizontal="center"/>
    </xf>
    <xf numFmtId="43" fontId="21" fillId="3" borderId="1" xfId="69" applyNumberFormat="1" applyFont="1" applyFill="1" applyBorder="1" applyAlignment="1">
      <alignment horizontal="center" vertical="center" wrapText="1"/>
    </xf>
    <xf numFmtId="164" fontId="20" fillId="3" borderId="1" xfId="69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/>
    <xf numFmtId="4" fontId="14" fillId="3" borderId="4" xfId="0" applyNumberFormat="1" applyFont="1" applyFill="1" applyBorder="1" applyAlignment="1">
      <alignment horizontal="justify" vertical="center" wrapText="1"/>
    </xf>
    <xf numFmtId="4" fontId="14" fillId="3" borderId="32" xfId="0" applyNumberFormat="1" applyFont="1" applyFill="1" applyBorder="1" applyAlignment="1">
      <alignment vertical="center" wrapText="1"/>
    </xf>
    <xf numFmtId="43" fontId="14" fillId="3" borderId="8" xfId="69" applyNumberFormat="1" applyFont="1" applyFill="1" applyBorder="1" applyAlignment="1">
      <alignment vertical="center"/>
    </xf>
    <xf numFmtId="166" fontId="14" fillId="3" borderId="4" xfId="69" applyNumberFormat="1" applyFont="1" applyFill="1" applyBorder="1"/>
    <xf numFmtId="166" fontId="14" fillId="3" borderId="31" xfId="69" applyNumberFormat="1" applyFont="1" applyFill="1" applyBorder="1"/>
    <xf numFmtId="43" fontId="14" fillId="3" borderId="4" xfId="69" applyFont="1" applyFill="1" applyBorder="1"/>
    <xf numFmtId="43" fontId="14" fillId="3" borderId="32" xfId="69" applyFont="1" applyFill="1" applyBorder="1"/>
    <xf numFmtId="166" fontId="14" fillId="3" borderId="8" xfId="69" applyNumberFormat="1" applyFont="1" applyFill="1" applyBorder="1"/>
    <xf numFmtId="4" fontId="14" fillId="3" borderId="0" xfId="0" applyNumberFormat="1" applyFont="1" applyFill="1" applyBorder="1"/>
    <xf numFmtId="0" fontId="20" fillId="3" borderId="15" xfId="0" applyNumberFormat="1" applyFont="1" applyFill="1" applyBorder="1"/>
    <xf numFmtId="43" fontId="21" fillId="3" borderId="14" xfId="69" applyNumberFormat="1" applyFont="1" applyFill="1" applyBorder="1" applyAlignment="1">
      <alignment horizontal="center"/>
    </xf>
    <xf numFmtId="166" fontId="20" fillId="3" borderId="14" xfId="69" applyNumberFormat="1" applyFont="1" applyFill="1" applyBorder="1" applyAlignment="1">
      <alignment horizontal="center"/>
    </xf>
    <xf numFmtId="166" fontId="20" fillId="3" borderId="23" xfId="69" applyNumberFormat="1" applyFont="1" applyFill="1" applyBorder="1" applyAlignment="1">
      <alignment horizontal="center"/>
    </xf>
    <xf numFmtId="43" fontId="20" fillId="3" borderId="14" xfId="69" applyFont="1" applyFill="1" applyBorder="1" applyAlignment="1">
      <alignment horizontal="center"/>
    </xf>
    <xf numFmtId="43" fontId="20" fillId="3" borderId="22" xfId="69" applyFont="1" applyFill="1" applyBorder="1" applyAlignment="1">
      <alignment horizontal="center"/>
    </xf>
    <xf numFmtId="4" fontId="20" fillId="3" borderId="42" xfId="0" applyNumberFormat="1" applyFont="1" applyFill="1" applyBorder="1" applyAlignment="1">
      <alignment horizontal="center"/>
    </xf>
    <xf numFmtId="4" fontId="20" fillId="3" borderId="43" xfId="0" applyNumberFormat="1" applyFont="1" applyFill="1" applyBorder="1" applyAlignment="1">
      <alignment horizontal="center"/>
    </xf>
    <xf numFmtId="4" fontId="20" fillId="3" borderId="39" xfId="0" applyNumberFormat="1" applyFont="1" applyFill="1" applyBorder="1" applyAlignment="1">
      <alignment horizontal="center"/>
    </xf>
    <xf numFmtId="4" fontId="20" fillId="3" borderId="40" xfId="0" applyNumberFormat="1" applyFont="1" applyFill="1" applyBorder="1" applyAlignment="1">
      <alignment horizontal="center"/>
    </xf>
    <xf numFmtId="166" fontId="14" fillId="3" borderId="6" xfId="0" applyNumberFormat="1" applyFont="1" applyFill="1" applyBorder="1"/>
    <xf numFmtId="166" fontId="14" fillId="3" borderId="21" xfId="0" applyNumberFormat="1" applyFont="1" applyFill="1" applyBorder="1"/>
    <xf numFmtId="166" fontId="18" fillId="3" borderId="24" xfId="70" applyNumberFormat="1" applyFont="1" applyFill="1" applyBorder="1" applyAlignment="1">
      <alignment horizontal="center" vertical="center" wrapText="1"/>
    </xf>
    <xf numFmtId="166" fontId="14" fillId="3" borderId="30" xfId="0" applyNumberFormat="1" applyFont="1" applyFill="1" applyBorder="1"/>
    <xf numFmtId="164" fontId="18" fillId="3" borderId="24" xfId="70" applyNumberFormat="1" applyFont="1" applyFill="1" applyBorder="1" applyAlignment="1">
      <alignment horizontal="center" vertical="center" wrapText="1"/>
    </xf>
    <xf numFmtId="43" fontId="18" fillId="3" borderId="6" xfId="7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66" fontId="14" fillId="3" borderId="16" xfId="0" applyNumberFormat="1" applyFont="1" applyFill="1" applyBorder="1" applyAlignment="1">
      <alignment vertical="center"/>
    </xf>
    <xf numFmtId="166" fontId="18" fillId="3" borderId="1" xfId="7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/>
    <xf numFmtId="166" fontId="14" fillId="3" borderId="17" xfId="0" applyNumberFormat="1" applyFont="1" applyFill="1" applyBorder="1"/>
    <xf numFmtId="166" fontId="14" fillId="3" borderId="2" xfId="0" applyNumberFormat="1" applyFont="1" applyFill="1" applyBorder="1"/>
    <xf numFmtId="166" fontId="14" fillId="3" borderId="16" xfId="0" applyNumberFormat="1" applyFont="1" applyFill="1" applyBorder="1"/>
    <xf numFmtId="171" fontId="37" fillId="3" borderId="0" xfId="0" applyNumberFormat="1" applyFont="1" applyFill="1"/>
    <xf numFmtId="171" fontId="0" fillId="3" borderId="0" xfId="0" applyNumberFormat="1" applyFill="1"/>
    <xf numFmtId="164" fontId="18" fillId="3" borderId="1" xfId="70" applyNumberFormat="1" applyFont="1" applyFill="1" applyBorder="1" applyAlignment="1">
      <alignment horizontal="center" vertical="center" wrapText="1"/>
    </xf>
    <xf numFmtId="43" fontId="18" fillId="3" borderId="1" xfId="70" applyNumberFormat="1" applyFont="1" applyFill="1" applyBorder="1" applyAlignment="1">
      <alignment horizontal="center" vertical="center" wrapText="1"/>
    </xf>
    <xf numFmtId="9" fontId="0" fillId="3" borderId="0" xfId="0" applyNumberFormat="1" applyFill="1"/>
    <xf numFmtId="164" fontId="21" fillId="3" borderId="15" xfId="0" applyNumberFormat="1" applyFont="1" applyFill="1" applyBorder="1"/>
    <xf numFmtId="0" fontId="18" fillId="3" borderId="6" xfId="2" applyFont="1" applyFill="1" applyBorder="1" applyAlignment="1">
      <alignment vertical="center" wrapText="1"/>
    </xf>
    <xf numFmtId="0" fontId="18" fillId="3" borderId="6" xfId="2" applyFont="1" applyFill="1" applyBorder="1" applyAlignment="1">
      <alignment horizontal="justify" vertical="center" wrapText="1"/>
    </xf>
    <xf numFmtId="166" fontId="18" fillId="3" borderId="6" xfId="69" applyNumberFormat="1" applyFont="1" applyFill="1" applyBorder="1" applyAlignment="1">
      <alignment vertical="center"/>
    </xf>
    <xf numFmtId="166" fontId="14" fillId="3" borderId="30" xfId="69" applyNumberFormat="1" applyFont="1" applyFill="1" applyBorder="1" applyAlignment="1">
      <alignment vertical="center"/>
    </xf>
    <xf numFmtId="4" fontId="14" fillId="3" borderId="16" xfId="0" applyNumberFormat="1" applyFont="1" applyFill="1" applyBorder="1" applyAlignment="1">
      <alignment vertical="center"/>
    </xf>
    <xf numFmtId="166" fontId="18" fillId="3" borderId="1" xfId="69" applyNumberFormat="1" applyFont="1" applyFill="1" applyBorder="1" applyAlignment="1">
      <alignment vertical="center"/>
    </xf>
    <xf numFmtId="0" fontId="20" fillId="3" borderId="0" xfId="0" applyFont="1" applyFill="1"/>
    <xf numFmtId="4" fontId="18" fillId="3" borderId="3" xfId="2" applyNumberFormat="1" applyFont="1" applyFill="1" applyBorder="1" applyAlignment="1">
      <alignment horizontal="justify" vertical="center" wrapText="1"/>
    </xf>
    <xf numFmtId="4" fontId="14" fillId="3" borderId="32" xfId="0" applyNumberFormat="1" applyFont="1" applyFill="1" applyBorder="1" applyAlignment="1">
      <alignment vertical="top" wrapText="1"/>
    </xf>
    <xf numFmtId="166" fontId="18" fillId="3" borderId="3" xfId="69" applyNumberFormat="1" applyFont="1" applyFill="1" applyBorder="1" applyAlignment="1">
      <alignment vertical="center"/>
    </xf>
    <xf numFmtId="164" fontId="14" fillId="3" borderId="3" xfId="69" applyNumberFormat="1" applyFont="1" applyFill="1" applyBorder="1" applyAlignment="1">
      <alignment vertical="center"/>
    </xf>
    <xf numFmtId="43" fontId="11" fillId="3" borderId="0" xfId="67" applyNumberFormat="1" applyFont="1" applyFill="1"/>
    <xf numFmtId="166" fontId="0" fillId="3" borderId="0" xfId="0" applyNumberFormat="1" applyFill="1" applyAlignment="1">
      <alignment vertical="center"/>
    </xf>
    <xf numFmtId="175" fontId="19" fillId="3" borderId="0" xfId="0" applyNumberFormat="1" applyFont="1" applyFill="1"/>
    <xf numFmtId="166" fontId="19" fillId="3" borderId="0" xfId="0" applyNumberFormat="1" applyFont="1" applyFill="1"/>
    <xf numFmtId="175" fontId="0" fillId="3" borderId="0" xfId="0" applyNumberFormat="1" applyFill="1"/>
    <xf numFmtId="164" fontId="0" fillId="3" borderId="0" xfId="0" applyNumberFormat="1" applyFill="1" applyAlignment="1">
      <alignment vertical="center"/>
    </xf>
    <xf numFmtId="4" fontId="14" fillId="3" borderId="17" xfId="0" applyNumberFormat="1" applyFont="1" applyFill="1" applyBorder="1" applyAlignment="1">
      <alignment vertical="top" wrapText="1"/>
    </xf>
    <xf numFmtId="4" fontId="33" fillId="3" borderId="0" xfId="0" applyNumberFormat="1" applyFont="1" applyFill="1" applyAlignment="1">
      <alignment horizontal="center" vertical="top" wrapText="1"/>
    </xf>
    <xf numFmtId="4" fontId="10" fillId="3" borderId="43" xfId="0" applyNumberFormat="1" applyFont="1" applyFill="1" applyBorder="1" applyAlignment="1">
      <alignment horizontal="center"/>
    </xf>
    <xf numFmtId="4" fontId="33" fillId="3" borderId="42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vertical="top" wrapText="1"/>
    </xf>
    <xf numFmtId="9" fontId="14" fillId="0" borderId="1" xfId="67" applyFont="1" applyFill="1" applyBorder="1" applyAlignment="1">
      <alignment vertical="top" wrapText="1"/>
    </xf>
    <xf numFmtId="43" fontId="18" fillId="3" borderId="1" xfId="69" applyFont="1" applyFill="1" applyBorder="1" applyAlignment="1">
      <alignment horizontal="center" vertical="top" wrapText="1"/>
    </xf>
    <xf numFmtId="9" fontId="14" fillId="3" borderId="1" xfId="67" applyFont="1" applyFill="1" applyBorder="1" applyAlignment="1">
      <alignment vertical="top" wrapText="1"/>
    </xf>
    <xf numFmtId="43" fontId="14" fillId="3" borderId="1" xfId="69" applyFont="1" applyFill="1" applyBorder="1" applyAlignment="1">
      <alignment vertical="top"/>
    </xf>
    <xf numFmtId="10" fontId="14" fillId="3" borderId="1" xfId="69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4" fontId="14" fillId="3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horizontal="justify" vertical="center" wrapText="1"/>
    </xf>
    <xf numFmtId="166" fontId="14" fillId="0" borderId="1" xfId="69" applyNumberFormat="1" applyFont="1" applyBorder="1" applyAlignment="1">
      <alignment vertical="top"/>
    </xf>
    <xf numFmtId="166" fontId="14" fillId="0" borderId="1" xfId="69" applyNumberFormat="1" applyFont="1" applyFill="1" applyBorder="1" applyAlignment="1">
      <alignment vertical="top"/>
    </xf>
    <xf numFmtId="0" fontId="33" fillId="0" borderId="13" xfId="0" applyFont="1" applyFill="1" applyBorder="1" applyAlignment="1">
      <alignment horizontal="center" vertical="top" wrapText="1"/>
    </xf>
    <xf numFmtId="4" fontId="3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74" fontId="33" fillId="0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/>
    </xf>
    <xf numFmtId="171" fontId="18" fillId="0" borderId="1" xfId="67" applyNumberFormat="1" applyFont="1" applyFill="1" applyBorder="1" applyAlignment="1">
      <alignment vertical="top" wrapText="1"/>
    </xf>
    <xf numFmtId="4" fontId="18" fillId="0" borderId="3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horizontal="center" vertical="top" wrapText="1"/>
    </xf>
    <xf numFmtId="171" fontId="14" fillId="0" borderId="1" xfId="67" applyNumberFormat="1" applyFont="1" applyFill="1" applyBorder="1" applyAlignment="1">
      <alignment vertical="top" wrapText="1"/>
    </xf>
    <xf numFmtId="171" fontId="14" fillId="2" borderId="1" xfId="67" applyNumberFormat="1" applyFont="1" applyFill="1" applyBorder="1" applyAlignment="1">
      <alignment vertical="top" wrapText="1"/>
    </xf>
    <xf numFmtId="170" fontId="18" fillId="3" borderId="1" xfId="69" applyNumberFormat="1" applyFont="1" applyFill="1" applyBorder="1" applyAlignment="1">
      <alignment horizontal="justify" vertical="top" wrapText="1"/>
    </xf>
    <xf numFmtId="43" fontId="18" fillId="3" borderId="6" xfId="69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 wrapText="1"/>
    </xf>
    <xf numFmtId="43" fontId="18" fillId="0" borderId="1" xfId="69" applyFont="1" applyFill="1" applyBorder="1" applyAlignment="1">
      <alignment horizontal="right" vertical="top"/>
    </xf>
    <xf numFmtId="0" fontId="4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6" fontId="18" fillId="3" borderId="1" xfId="69" applyNumberFormat="1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justify" vertical="center"/>
    </xf>
    <xf numFmtId="169" fontId="14" fillId="4" borderId="48" xfId="1" applyFont="1" applyFill="1" applyBorder="1" applyAlignment="1">
      <alignment horizontal="justify" vertical="center"/>
    </xf>
    <xf numFmtId="164" fontId="18" fillId="3" borderId="1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justify" vertical="center"/>
    </xf>
    <xf numFmtId="0" fontId="22" fillId="3" borderId="1" xfId="0" applyFont="1" applyFill="1" applyBorder="1" applyAlignment="1">
      <alignment horizontal="justify" vertical="center"/>
    </xf>
    <xf numFmtId="0" fontId="18" fillId="3" borderId="1" xfId="0" applyNumberFormat="1" applyFont="1" applyFill="1" applyBorder="1"/>
    <xf numFmtId="0" fontId="34" fillId="3" borderId="1" xfId="62" applyFont="1" applyFill="1" applyBorder="1" applyAlignment="1">
      <alignment horizontal="center" wrapText="1"/>
    </xf>
    <xf numFmtId="43" fontId="18" fillId="3" borderId="1" xfId="69" applyFont="1" applyFill="1" applyBorder="1" applyAlignment="1">
      <alignment horizontal="justify" vertical="center" wrapText="1"/>
    </xf>
    <xf numFmtId="4" fontId="18" fillId="3" borderId="1" xfId="0" applyNumberFormat="1" applyFont="1" applyFill="1" applyBorder="1" applyAlignment="1">
      <alignment horizontal="justify" vertical="center" wrapText="1"/>
    </xf>
    <xf numFmtId="49" fontId="18" fillId="3" borderId="1" xfId="0" applyNumberFormat="1" applyFont="1" applyFill="1" applyBorder="1" applyAlignment="1">
      <alignment horizontal="justify" vertical="center" wrapText="1"/>
    </xf>
    <xf numFmtId="0" fontId="45" fillId="3" borderId="1" xfId="0" applyFont="1" applyFill="1" applyBorder="1" applyAlignment="1">
      <alignment horizontal="justify" vertical="center"/>
    </xf>
    <xf numFmtId="170" fontId="18" fillId="3" borderId="2" xfId="69" applyNumberFormat="1" applyFont="1" applyFill="1" applyBorder="1" applyAlignment="1">
      <alignment vertical="center" wrapText="1"/>
    </xf>
    <xf numFmtId="166" fontId="21" fillId="3" borderId="1" xfId="75" applyNumberFormat="1" applyFont="1" applyFill="1" applyBorder="1" applyAlignment="1">
      <alignment horizontal="right" wrapText="1"/>
    </xf>
    <xf numFmtId="43" fontId="29" fillId="3" borderId="1" xfId="69" applyFont="1" applyFill="1" applyBorder="1" applyAlignment="1">
      <alignment vertical="center"/>
    </xf>
    <xf numFmtId="43" fontId="29" fillId="3" borderId="6" xfId="69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right"/>
    </xf>
    <xf numFmtId="43" fontId="18" fillId="3" borderId="1" xfId="69" applyFont="1" applyFill="1" applyBorder="1" applyAlignment="1">
      <alignment vertical="center"/>
    </xf>
    <xf numFmtId="4" fontId="18" fillId="3" borderId="1" xfId="18" applyNumberFormat="1" applyFont="1" applyFill="1" applyBorder="1" applyAlignment="1">
      <alignment horizontal="center" vertical="center" wrapText="1"/>
    </xf>
    <xf numFmtId="167" fontId="14" fillId="3" borderId="46" xfId="1" applyNumberFormat="1" applyFont="1" applyFill="1" applyBorder="1" applyAlignment="1">
      <alignment horizontal="justify" vertical="center" wrapText="1"/>
    </xf>
    <xf numFmtId="167" fontId="14" fillId="4" borderId="46" xfId="87" applyNumberFormat="1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vertical="top" wrapText="1"/>
    </xf>
    <xf numFmtId="0" fontId="14" fillId="3" borderId="6" xfId="0" applyFont="1" applyFill="1" applyBorder="1" applyAlignment="1">
      <alignment horizontal="center"/>
    </xf>
    <xf numFmtId="0" fontId="18" fillId="3" borderId="1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46" fillId="3" borderId="1" xfId="0" applyFont="1" applyFill="1" applyBorder="1" applyAlignment="1">
      <alignment vertical="justify" wrapText="1"/>
    </xf>
    <xf numFmtId="0" fontId="14" fillId="3" borderId="1" xfId="0" applyNumberFormat="1" applyFont="1" applyFill="1" applyBorder="1" applyAlignment="1">
      <alignment horizontal="justify" vertical="center" wrapText="1"/>
    </xf>
    <xf numFmtId="10" fontId="18" fillId="3" borderId="1" xfId="69" applyNumberFormat="1" applyFont="1" applyFill="1" applyBorder="1" applyAlignment="1">
      <alignment horizontal="center" vertical="center" wrapText="1"/>
    </xf>
    <xf numFmtId="10" fontId="18" fillId="3" borderId="1" xfId="69" applyNumberFormat="1" applyFont="1" applyFill="1" applyBorder="1" applyAlignment="1">
      <alignment horizontal="center" vertical="center"/>
    </xf>
    <xf numFmtId="0" fontId="22" fillId="3" borderId="1" xfId="0" applyFont="1" applyFill="1" applyBorder="1"/>
    <xf numFmtId="4" fontId="14" fillId="3" borderId="3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47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justify" vertical="center" wrapText="1"/>
    </xf>
    <xf numFmtId="0" fontId="18" fillId="3" borderId="47" xfId="2" applyFont="1" applyFill="1" applyBorder="1" applyAlignment="1">
      <alignment horizontal="justify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6" xfId="0" applyNumberFormat="1" applyFont="1" applyFill="1" applyBorder="1" applyAlignment="1">
      <alignment horizontal="center" vertical="center"/>
    </xf>
    <xf numFmtId="4" fontId="33" fillId="3" borderId="19" xfId="0" applyNumberFormat="1" applyFont="1" applyFill="1" applyBorder="1" applyAlignment="1">
      <alignment horizontal="center" vertical="top" wrapText="1"/>
    </xf>
    <xf numFmtId="4" fontId="33" fillId="3" borderId="31" xfId="0" applyNumberFormat="1" applyFont="1" applyFill="1" applyBorder="1" applyAlignment="1">
      <alignment horizontal="center" vertical="top" wrapText="1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36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top" wrapText="1"/>
    </xf>
    <xf numFmtId="4" fontId="14" fillId="3" borderId="31" xfId="0" applyNumberFormat="1" applyFont="1" applyFill="1" applyBorder="1" applyAlignment="1">
      <alignment horizontal="center" vertical="top" wrapText="1"/>
    </xf>
    <xf numFmtId="4" fontId="14" fillId="3" borderId="3" xfId="0" applyNumberFormat="1" applyFont="1" applyFill="1" applyBorder="1" applyAlignment="1">
      <alignment horizontal="center" vertical="top" wrapText="1"/>
    </xf>
    <xf numFmtId="4" fontId="14" fillId="3" borderId="4" xfId="0" applyNumberFormat="1" applyFont="1" applyFill="1" applyBorder="1" applyAlignment="1">
      <alignment horizontal="center" vertical="top" wrapText="1"/>
    </xf>
    <xf numFmtId="4" fontId="14" fillId="3" borderId="6" xfId="0" applyNumberFormat="1" applyFont="1" applyFill="1" applyBorder="1" applyAlignment="1">
      <alignment horizontal="center" vertical="top" wrapText="1"/>
    </xf>
    <xf numFmtId="4" fontId="14" fillId="3" borderId="31" xfId="0" applyNumberFormat="1" applyFont="1" applyFill="1" applyBorder="1" applyAlignment="1">
      <alignment horizontal="center" vertical="center" wrapText="1"/>
    </xf>
    <xf numFmtId="4" fontId="10" fillId="3" borderId="35" xfId="0" applyNumberFormat="1" applyFont="1" applyFill="1" applyBorder="1" applyAlignment="1">
      <alignment horizontal="center"/>
    </xf>
    <xf numFmtId="4" fontId="10" fillId="3" borderId="36" xfId="0" applyNumberFormat="1" applyFont="1" applyFill="1" applyBorder="1" applyAlignment="1">
      <alignment horizontal="center"/>
    </xf>
    <xf numFmtId="4" fontId="10" fillId="3" borderId="11" xfId="0" applyNumberFormat="1" applyFont="1" applyFill="1" applyBorder="1" applyAlignment="1">
      <alignment horizontal="center"/>
    </xf>
    <xf numFmtId="4" fontId="18" fillId="3" borderId="3" xfId="2" applyNumberFormat="1" applyFont="1" applyFill="1" applyBorder="1" applyAlignment="1">
      <alignment horizontal="center" vertical="center" wrapText="1"/>
    </xf>
    <xf numFmtId="4" fontId="18" fillId="3" borderId="4" xfId="2" applyNumberFormat="1" applyFont="1" applyFill="1" applyBorder="1" applyAlignment="1">
      <alignment horizontal="center" vertical="center" wrapText="1"/>
    </xf>
    <xf numFmtId="4" fontId="18" fillId="3" borderId="3" xfId="2" applyNumberFormat="1" applyFont="1" applyFill="1" applyBorder="1" applyAlignment="1">
      <alignment horizontal="left" vertical="center" wrapText="1"/>
    </xf>
    <xf numFmtId="4" fontId="18" fillId="3" borderId="6" xfId="2" applyNumberFormat="1" applyFont="1" applyFill="1" applyBorder="1" applyAlignment="1">
      <alignment horizontal="left" vertical="center" wrapText="1"/>
    </xf>
    <xf numFmtId="4" fontId="14" fillId="3" borderId="28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4" fontId="10" fillId="3" borderId="38" xfId="0" applyNumberFormat="1" applyFont="1" applyFill="1" applyBorder="1" applyAlignment="1">
      <alignment horizontal="center"/>
    </xf>
    <xf numFmtId="4" fontId="10" fillId="3" borderId="37" xfId="0" applyNumberFormat="1" applyFont="1" applyFill="1" applyBorder="1" applyAlignment="1">
      <alignment horizontal="center"/>
    </xf>
    <xf numFmtId="4" fontId="10" fillId="3" borderId="29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49" xfId="0" applyFont="1" applyFill="1" applyBorder="1" applyAlignment="1">
      <alignment horizontal="center" vertical="top" wrapText="1"/>
    </xf>
    <xf numFmtId="4" fontId="14" fillId="3" borderId="20" xfId="0" applyNumberFormat="1" applyFont="1" applyFill="1" applyBorder="1" applyAlignment="1">
      <alignment horizontal="center" vertical="top" wrapText="1"/>
    </xf>
    <xf numFmtId="4" fontId="14" fillId="3" borderId="32" xfId="0" applyNumberFormat="1" applyFont="1" applyFill="1" applyBorder="1" applyAlignment="1">
      <alignment horizontal="center" vertical="top" wrapText="1"/>
    </xf>
    <xf numFmtId="4" fontId="14" fillId="3" borderId="4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 horizontal="center"/>
    </xf>
    <xf numFmtId="4" fontId="20" fillId="0" borderId="9" xfId="0" applyNumberFormat="1" applyFont="1" applyFill="1" applyBorder="1" applyAlignment="1">
      <alignment horizontal="center"/>
    </xf>
    <xf numFmtId="4" fontId="20" fillId="0" borderId="5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4" fontId="20" fillId="0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justify" vertical="center"/>
    </xf>
    <xf numFmtId="0" fontId="14" fillId="3" borderId="6" xfId="0" applyFont="1" applyFill="1" applyBorder="1" applyAlignment="1">
      <alignment horizontal="justify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4" fontId="14" fillId="3" borderId="3" xfId="0" applyNumberFormat="1" applyFont="1" applyFill="1" applyBorder="1" applyAlignment="1">
      <alignment horizontal="justify" vertical="center" wrapText="1"/>
    </xf>
    <xf numFmtId="4" fontId="14" fillId="3" borderId="6" xfId="0" applyNumberFormat="1" applyFont="1" applyFill="1" applyBorder="1" applyAlignment="1">
      <alignment horizontal="justify" vertical="center" wrapText="1"/>
    </xf>
    <xf numFmtId="0" fontId="18" fillId="3" borderId="1" xfId="18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top" wrapText="1"/>
    </xf>
    <xf numFmtId="0" fontId="33" fillId="3" borderId="4" xfId="0" applyFont="1" applyFill="1" applyBorder="1" applyAlignment="1">
      <alignment horizontal="center" vertical="top" wrapText="1"/>
    </xf>
    <xf numFmtId="4" fontId="14" fillId="5" borderId="20" xfId="0" applyNumberFormat="1" applyFont="1" applyFill="1" applyBorder="1"/>
    <xf numFmtId="0" fontId="14" fillId="5" borderId="3" xfId="0" applyFont="1" applyFill="1" applyBorder="1" applyAlignment="1">
      <alignment horizontal="justify" vertical="center" wrapText="1"/>
    </xf>
    <xf numFmtId="0" fontId="14" fillId="5" borderId="2" xfId="0" applyFont="1" applyFill="1" applyBorder="1" applyAlignment="1">
      <alignment horizontal="justify" vertical="center" wrapText="1"/>
    </xf>
    <xf numFmtId="0" fontId="18" fillId="5" borderId="3" xfId="0" applyFont="1" applyFill="1" applyBorder="1" applyAlignment="1">
      <alignment horizontal="center" vertical="top" wrapText="1"/>
    </xf>
    <xf numFmtId="167" fontId="14" fillId="5" borderId="1" xfId="67" applyNumberFormat="1" applyFont="1" applyFill="1" applyBorder="1" applyAlignment="1">
      <alignment vertical="top" wrapText="1"/>
    </xf>
    <xf numFmtId="4" fontId="18" fillId="5" borderId="5" xfId="0" applyNumberFormat="1" applyFont="1" applyFill="1" applyBorder="1" applyAlignment="1">
      <alignment horizontal="justify" vertical="top" wrapText="1"/>
    </xf>
    <xf numFmtId="0" fontId="0" fillId="5" borderId="0" xfId="0" applyFill="1"/>
    <xf numFmtId="4" fontId="14" fillId="5" borderId="3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horizontal="justify" vertical="center" wrapText="1"/>
    </xf>
    <xf numFmtId="4" fontId="14" fillId="5" borderId="5" xfId="0" applyNumberFormat="1" applyFont="1" applyFill="1" applyBorder="1" applyAlignment="1">
      <alignment horizontal="justify" vertical="center" wrapText="1"/>
    </xf>
    <xf numFmtId="4" fontId="18" fillId="5" borderId="1" xfId="0" applyNumberFormat="1" applyFont="1" applyFill="1" applyBorder="1" applyAlignment="1">
      <alignment vertical="center"/>
    </xf>
    <xf numFmtId="171" fontId="18" fillId="5" borderId="1" xfId="67" applyNumberFormat="1" applyFont="1" applyFill="1" applyBorder="1" applyAlignment="1">
      <alignment vertical="center" wrapText="1"/>
    </xf>
    <xf numFmtId="4" fontId="18" fillId="5" borderId="1" xfId="0" applyNumberFormat="1" applyFont="1" applyFill="1" applyBorder="1" applyAlignment="1">
      <alignment horizontal="center" wrapText="1"/>
    </xf>
  </cellXfs>
  <cellStyles count="146">
    <cellStyle name="Excel Built-in Normal" xfId="1"/>
    <cellStyle name="Excel Built-in Normal 1" xfId="87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2 2 2" xfId="91"/>
    <cellStyle name="Обычный 2 2 2 3" xfId="90"/>
    <cellStyle name="Обычный 2 2 2_Отчет за 2015 год" xfId="6"/>
    <cellStyle name="Обычный 2 2 3" xfId="7"/>
    <cellStyle name="Обычный 2 2 3 2" xfId="92"/>
    <cellStyle name="Обычный 2 2 4" xfId="89"/>
    <cellStyle name="Обычный 2 2_Отчет за 2015 год" xfId="8"/>
    <cellStyle name="Обычный 2 3" xfId="9"/>
    <cellStyle name="Обычный 2 3 2" xfId="10"/>
    <cellStyle name="Обычный 2 3 2 2" xfId="11"/>
    <cellStyle name="Обычный 2 3 2 2 2" xfId="95"/>
    <cellStyle name="Обычный 2 3 2 3" xfId="94"/>
    <cellStyle name="Обычный 2 3 2_Отчет за 2015 год" xfId="12"/>
    <cellStyle name="Обычный 2 3 3" xfId="13"/>
    <cellStyle name="Обычный 2 3 3 2" xfId="96"/>
    <cellStyle name="Обычный 2 3 4" xfId="93"/>
    <cellStyle name="Обычный 2 3_Отчет за 2015 год" xfId="14"/>
    <cellStyle name="Обычный 2 4" xfId="15"/>
    <cellStyle name="Обычный 2 4 2" xfId="16"/>
    <cellStyle name="Обычный 2 4 2 2" xfId="98"/>
    <cellStyle name="Обычный 2 4 3" xfId="97"/>
    <cellStyle name="Обычный 2 4_Отчет за 2015 год" xfId="17"/>
    <cellStyle name="Обычный 2 5" xfId="18"/>
    <cellStyle name="Обычный 2 5 2" xfId="19"/>
    <cellStyle name="Обычный 2 5 2 2" xfId="100"/>
    <cellStyle name="Обычный 2 5 3" xfId="99"/>
    <cellStyle name="Обычный 2 5_Отчет за 2015 год" xfId="20"/>
    <cellStyle name="Обычный 2 6" xfId="21"/>
    <cellStyle name="Обычный 2 6 2" xfId="101"/>
    <cellStyle name="Обычный 2 7" xfId="22"/>
    <cellStyle name="Обычный 2 7 2" xfId="102"/>
    <cellStyle name="Обычный 2 8" xfId="88"/>
    <cellStyle name="Обычный 2_Отчет за 2015 год" xfId="23"/>
    <cellStyle name="Обычный 3" xfId="24"/>
    <cellStyle name="Обычный 3 2" xfId="25"/>
    <cellStyle name="Обычный 3 2 2" xfId="26"/>
    <cellStyle name="Обычный 3 2 2 2" xfId="27"/>
    <cellStyle name="Обычный 3 2 2 2 2" xfId="106"/>
    <cellStyle name="Обычный 3 2 2 3" xfId="105"/>
    <cellStyle name="Обычный 3 2 2_Отчет за 2015 год" xfId="28"/>
    <cellStyle name="Обычный 3 2 3" xfId="29"/>
    <cellStyle name="Обычный 3 2 3 2" xfId="107"/>
    <cellStyle name="Обычный 3 2 4" xfId="104"/>
    <cellStyle name="Обычный 3 2_Отчет за 2015 год" xfId="30"/>
    <cellStyle name="Обычный 3 3" xfId="31"/>
    <cellStyle name="Обычный 3 3 2" xfId="32"/>
    <cellStyle name="Обычный 3 3 2 2" xfId="33"/>
    <cellStyle name="Обычный 3 3 2 2 2" xfId="110"/>
    <cellStyle name="Обычный 3 3 2 3" xfId="109"/>
    <cellStyle name="Обычный 3 3 2_Отчет за 2015 год" xfId="34"/>
    <cellStyle name="Обычный 3 3 3" xfId="35"/>
    <cellStyle name="Обычный 3 3 3 2" xfId="111"/>
    <cellStyle name="Обычный 3 3 4" xfId="108"/>
    <cellStyle name="Обычный 3 3_Отчет за 2015 год" xfId="36"/>
    <cellStyle name="Обычный 3 4" xfId="37"/>
    <cellStyle name="Обычный 3 4 2" xfId="38"/>
    <cellStyle name="Обычный 3 4 2 2" xfId="113"/>
    <cellStyle name="Обычный 3 4 3" xfId="112"/>
    <cellStyle name="Обычный 3 4_Отчет за 2015 год" xfId="39"/>
    <cellStyle name="Обычный 3 5" xfId="40"/>
    <cellStyle name="Обычный 3 5 2" xfId="114"/>
    <cellStyle name="Обычный 3 6" xfId="41"/>
    <cellStyle name="Обычный 3 6 2" xfId="115"/>
    <cellStyle name="Обычный 3 7" xfId="103"/>
    <cellStyle name="Обычный 3_Отчет за 2015 год" xfId="42"/>
    <cellStyle name="Обычный 4" xfId="43"/>
    <cellStyle name="Обычный 4 2" xfId="44"/>
    <cellStyle name="Обычный 4 2 2" xfId="45"/>
    <cellStyle name="Обычный 4 2 2 2" xfId="46"/>
    <cellStyle name="Обычный 4 2 2 2 2" xfId="119"/>
    <cellStyle name="Обычный 4 2 2 3" xfId="118"/>
    <cellStyle name="Обычный 4 2 2_Отчет за 2015 год" xfId="47"/>
    <cellStyle name="Обычный 4 2 3" xfId="48"/>
    <cellStyle name="Обычный 4 2 3 2" xfId="120"/>
    <cellStyle name="Обычный 4 2 4" xfId="117"/>
    <cellStyle name="Обычный 4 2_Отчет за 2015 год" xfId="49"/>
    <cellStyle name="Обычный 4 3" xfId="50"/>
    <cellStyle name="Обычный 4 3 2" xfId="51"/>
    <cellStyle name="Обычный 4 3 2 2" xfId="52"/>
    <cellStyle name="Обычный 4 3 2 2 2" xfId="123"/>
    <cellStyle name="Обычный 4 3 2 3" xfId="122"/>
    <cellStyle name="Обычный 4 3 2_Отчет за 2015 год" xfId="53"/>
    <cellStyle name="Обычный 4 3 3" xfId="54"/>
    <cellStyle name="Обычный 4 3 3 2" xfId="124"/>
    <cellStyle name="Обычный 4 3 4" xfId="121"/>
    <cellStyle name="Обычный 4 3_Отчет за 2015 год" xfId="55"/>
    <cellStyle name="Обычный 4 4" xfId="56"/>
    <cellStyle name="Обычный 4 4 2" xfId="57"/>
    <cellStyle name="Обычный 4 4 2 2" xfId="126"/>
    <cellStyle name="Обычный 4 4 3" xfId="125"/>
    <cellStyle name="Обычный 4 4_Отчет за 2015 год" xfId="58"/>
    <cellStyle name="Обычный 4 5" xfId="59"/>
    <cellStyle name="Обычный 4 5 2" xfId="127"/>
    <cellStyle name="Обычный 4 6" xfId="60"/>
    <cellStyle name="Обычный 4 6 2" xfId="128"/>
    <cellStyle name="Обычный 4 7" xfId="116"/>
    <cellStyle name="Обычный 4_Отчет за 2015 год" xfId="61"/>
    <cellStyle name="Обычный 5" xfId="62"/>
    <cellStyle name="Обычный 6" xfId="63"/>
    <cellStyle name="Обычный 6 2" xfId="64"/>
    <cellStyle name="Обычный 6 2 2" xfId="130"/>
    <cellStyle name="Обычный 6 3" xfId="129"/>
    <cellStyle name="Обычный 6_Отчет за 2015 год" xfId="65"/>
    <cellStyle name="Обычный 7" xfId="66"/>
    <cellStyle name="Обычный 7 2" xfId="131"/>
    <cellStyle name="Процентный" xfId="67" builtinId="5"/>
    <cellStyle name="Процентный 2" xfId="68"/>
    <cellStyle name="Финансовый" xfId="69" builtinId="3"/>
    <cellStyle name="Финансовый 2" xfId="70"/>
    <cellStyle name="Финансовый 2 2" xfId="71"/>
    <cellStyle name="Финансовый 2 2 2" xfId="72"/>
    <cellStyle name="Финансовый 2 2 2 2" xfId="134"/>
    <cellStyle name="Финансовый 2 2 3" xfId="133"/>
    <cellStyle name="Финансовый 2 3" xfId="73"/>
    <cellStyle name="Финансовый 2 3 2" xfId="74"/>
    <cellStyle name="Финансовый 2 3 2 2" xfId="136"/>
    <cellStyle name="Финансовый 2 3 3" xfId="135"/>
    <cellStyle name="Финансовый 2 4" xfId="75"/>
    <cellStyle name="Финансовый 2 4 2" xfId="137"/>
    <cellStyle name="Финансовый 2 5" xfId="76"/>
    <cellStyle name="Финансовый 2 5 2" xfId="138"/>
    <cellStyle name="Финансовый 2 6" xfId="132"/>
    <cellStyle name="Финансовый 3" xfId="77"/>
    <cellStyle name="Финансовый 3 2" xfId="78"/>
    <cellStyle name="Финансовый 3 2 2" xfId="79"/>
    <cellStyle name="Финансовый 3 2 2 2" xfId="141"/>
    <cellStyle name="Финансовый 3 2 3" xfId="140"/>
    <cellStyle name="Финансовый 3 3" xfId="80"/>
    <cellStyle name="Финансовый 3 3 2" xfId="81"/>
    <cellStyle name="Финансовый 3 3 2 2" xfId="143"/>
    <cellStyle name="Финансовый 3 3 3" xfId="142"/>
    <cellStyle name="Финансовый 3 4" xfId="82"/>
    <cellStyle name="Финансовый 3 4 2" xfId="144"/>
    <cellStyle name="Финансовый 3 5" xfId="83"/>
    <cellStyle name="Финансовый 3 5 2" xfId="145"/>
    <cellStyle name="Финансовый 3 6" xfId="139"/>
    <cellStyle name="Финансовый 4" xfId="84"/>
    <cellStyle name="Финансовый 4 2" xfId="85"/>
    <cellStyle name="Финансовый 5" xfId="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0"/>
  <sheetViews>
    <sheetView view="pageBreakPreview" zoomScale="65" zoomScaleNormal="90" zoomScaleSheetLayoutView="65" workbookViewId="0">
      <pane ySplit="8" topLeftCell="A126" activePane="bottomLeft" state="frozen"/>
      <selection pane="bottomLeft" activeCell="D164" sqref="D164"/>
    </sheetView>
  </sheetViews>
  <sheetFormatPr defaultRowHeight="15" x14ac:dyDescent="0.25"/>
  <cols>
    <col min="1" max="1" width="6.42578125" style="64" customWidth="1"/>
    <col min="2" max="2" width="34.5703125" style="64" customWidth="1"/>
    <col min="3" max="3" width="19.5703125" style="66" customWidth="1"/>
    <col min="4" max="4" width="17" style="67" customWidth="1"/>
    <col min="5" max="5" width="18.42578125" style="68" customWidth="1"/>
    <col min="6" max="6" width="5.5703125" style="64" customWidth="1"/>
    <col min="7" max="7" width="5.85546875" style="64" customWidth="1"/>
    <col min="8" max="8" width="18.28515625" style="67" customWidth="1"/>
    <col min="9" max="9" width="18" style="68" customWidth="1"/>
    <col min="10" max="10" width="4.85546875" style="64" customWidth="1"/>
    <col min="11" max="11" width="5" style="64" customWidth="1"/>
    <col min="12" max="12" width="18.5703125" style="64" customWidth="1"/>
    <col min="13" max="13" width="18.85546875" style="64" customWidth="1"/>
    <col min="14" max="14" width="4.7109375" style="64" customWidth="1"/>
    <col min="15" max="15" width="6.28515625" style="64" customWidth="1"/>
    <col min="16" max="16" width="14.28515625" style="64" customWidth="1"/>
    <col min="17" max="17" width="22.140625" style="64" customWidth="1"/>
    <col min="18" max="18" width="21.140625" style="64" customWidth="1"/>
    <col min="19" max="19" width="23.5703125" style="64" customWidth="1"/>
    <col min="20" max="20" width="12.7109375" style="64" bestFit="1" customWidth="1"/>
    <col min="21" max="21" width="14.28515625" style="64" bestFit="1" customWidth="1"/>
    <col min="22" max="22" width="11.5703125" style="64" bestFit="1" customWidth="1"/>
    <col min="23" max="23" width="10.42578125" style="64" bestFit="1" customWidth="1"/>
    <col min="24" max="24" width="11.5703125" style="64" bestFit="1" customWidth="1"/>
    <col min="25" max="16384" width="9.140625" style="64"/>
  </cols>
  <sheetData>
    <row r="1" spans="1:18" x14ac:dyDescent="0.25">
      <c r="M1" s="62" t="s">
        <v>233</v>
      </c>
    </row>
    <row r="2" spans="1:18" ht="18.75" x14ac:dyDescent="0.3">
      <c r="A2" s="707" t="s">
        <v>384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</row>
    <row r="3" spans="1:18" ht="18.75" x14ac:dyDescent="0.3">
      <c r="A3" s="707" t="s">
        <v>232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</row>
    <row r="4" spans="1:18" ht="18.75" x14ac:dyDescent="0.3">
      <c r="A4" s="63"/>
      <c r="B4" s="63"/>
      <c r="C4" s="69"/>
      <c r="D4" s="70"/>
      <c r="E4" s="71"/>
      <c r="F4" s="63"/>
      <c r="G4" s="63"/>
      <c r="H4" s="70"/>
      <c r="I4" s="71"/>
      <c r="J4" s="63"/>
      <c r="K4" s="63"/>
      <c r="L4" s="63"/>
      <c r="M4" s="63"/>
      <c r="N4" s="63"/>
      <c r="O4" s="716"/>
      <c r="P4" s="716"/>
    </row>
    <row r="5" spans="1:18" s="72" customFormat="1" ht="42" customHeight="1" x14ac:dyDescent="0.2">
      <c r="A5" s="708" t="s">
        <v>4</v>
      </c>
      <c r="B5" s="708" t="s">
        <v>5</v>
      </c>
      <c r="C5" s="708" t="s">
        <v>6</v>
      </c>
      <c r="D5" s="713" t="s">
        <v>226</v>
      </c>
      <c r="E5" s="714"/>
      <c r="F5" s="714"/>
      <c r="G5" s="715"/>
      <c r="H5" s="713" t="s">
        <v>227</v>
      </c>
      <c r="I5" s="714"/>
      <c r="J5" s="714"/>
      <c r="K5" s="715"/>
      <c r="L5" s="713" t="s">
        <v>7</v>
      </c>
      <c r="M5" s="714"/>
      <c r="N5" s="714"/>
      <c r="O5" s="715"/>
      <c r="P5" s="708" t="s">
        <v>8</v>
      </c>
    </row>
    <row r="6" spans="1:18" s="72" customFormat="1" ht="42" customHeight="1" x14ac:dyDescent="0.2">
      <c r="A6" s="709"/>
      <c r="B6" s="709"/>
      <c r="C6" s="709"/>
      <c r="D6" s="79" t="s">
        <v>9</v>
      </c>
      <c r="E6" s="73" t="s">
        <v>10</v>
      </c>
      <c r="F6" s="79" t="s">
        <v>11</v>
      </c>
      <c r="G6" s="79" t="s">
        <v>12</v>
      </c>
      <c r="H6" s="79" t="s">
        <v>9</v>
      </c>
      <c r="I6" s="73" t="s">
        <v>10</v>
      </c>
      <c r="J6" s="79" t="s">
        <v>11</v>
      </c>
      <c r="K6" s="79" t="s">
        <v>12</v>
      </c>
      <c r="L6" s="79" t="s">
        <v>9</v>
      </c>
      <c r="M6" s="79" t="s">
        <v>10</v>
      </c>
      <c r="N6" s="79" t="s">
        <v>11</v>
      </c>
      <c r="O6" s="79" t="s">
        <v>12</v>
      </c>
      <c r="P6" s="709"/>
    </row>
    <row r="7" spans="1:18" s="72" customFormat="1" ht="14.25" customHeight="1" thickBot="1" x14ac:dyDescent="0.25">
      <c r="A7" s="79">
        <v>1</v>
      </c>
      <c r="B7" s="79">
        <v>2</v>
      </c>
      <c r="C7" s="74">
        <v>3</v>
      </c>
      <c r="D7" s="79">
        <v>4</v>
      </c>
      <c r="E7" s="73">
        <v>5</v>
      </c>
      <c r="F7" s="79">
        <v>6</v>
      </c>
      <c r="G7" s="79">
        <v>7</v>
      </c>
      <c r="H7" s="79">
        <v>4</v>
      </c>
      <c r="I7" s="73">
        <v>5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</row>
    <row r="8" spans="1:18" ht="19.5" customHeight="1" thickBot="1" x14ac:dyDescent="0.3">
      <c r="A8" s="710" t="s">
        <v>13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2"/>
      <c r="Q8" s="80">
        <f>E9-I9</f>
        <v>-38255</v>
      </c>
    </row>
    <row r="9" spans="1:18" s="113" customFormat="1" ht="105" customHeight="1" x14ac:dyDescent="0.25">
      <c r="A9" s="248" t="s">
        <v>240</v>
      </c>
      <c r="B9" s="224" t="s">
        <v>239</v>
      </c>
      <c r="C9" s="414" t="s">
        <v>241</v>
      </c>
      <c r="D9" s="415">
        <f>D10+D11+D12+D13+D14+D15+D16+D17+D18+D19+D20+D21+D22+D23+D24+D25+D26+D27+D28+D29+D30+D31+D32+D33+D34+D35+D36+D37+D38+D39+D40+D41+D42+D43+D44+D45+D46+D47+D48+D49+D50+D51+D52+D53+D54</f>
        <v>1167062.1000000001</v>
      </c>
      <c r="E9" s="415">
        <f>E10+E11+E12+E13+E14+E15+E16+E17+E18+E19+E20+E21+E22+E23+E24+E25+E26+E27+E28+E29+E30+E31+E32+E33+E34+E35+E36+E37+E38+E39+E40+E41+E42+E43+E44+E45+E46+E47+E48+E49+E50+E51+E52+E53+E54+E55</f>
        <v>3232164.7999999993</v>
      </c>
      <c r="F9" s="248"/>
      <c r="G9" s="416"/>
      <c r="H9" s="415">
        <f>H10+H11+H12+H13+H14+H15+H16+H17+H18+H19+H20+H21+H22+H23+H24+H25+H26+H27+H28+H29+H30+H31+H32+H33+H34+H35+H36+H37+H38+H39+H40+H41+H42+H43+H44+H45+H46+H47+H48+H49+H50+H51+H52+H53+H54</f>
        <v>1167063</v>
      </c>
      <c r="I9" s="415">
        <f>I10+I11+I12+I13+I14+I15+I16+I17+I18+I19+I20+I21+I22+I23+I24+I25+I26+I27+I28+I29+I30+I31+I32+I33+I34+I35+I36+I37+I38+I39+I40+I41+I42+I43+I44+I45+I46+I47+I48+I49+I50+I51+I52+I53+I54+I55</f>
        <v>3270419.7999999993</v>
      </c>
      <c r="J9" s="248"/>
      <c r="K9" s="416"/>
      <c r="L9" s="415">
        <f>L10+L11+L12+L13+L14+L15+L16+L17+L18+L19+L20+L21+L22+L23+L24+L25+L26+L27+L28+L29+L30+L31+L32+L33+L34+L35+L36+L37+L38+L39+L40+L41+L42+L43+L44+L45+L46+L47+L48+L49+L50+L51+L52+L53+L54</f>
        <v>571205.41521999997</v>
      </c>
      <c r="M9" s="415">
        <f>M10+M11+M12+M13+M14+M15+M16+M17+M18+M19+M20+M21+M22+M23+M24+M25+M26+M27+M28+M29+M30+M31+M32+M33+M34+M35+M36+M37+M38+M39+M40+M41+M42+M43+M44+M45+M46+M47+M48+M49+M50+M51+M52+M53+M54+M55</f>
        <v>2634438.6445200001</v>
      </c>
      <c r="N9" s="248"/>
      <c r="O9" s="416"/>
      <c r="P9" s="417"/>
      <c r="Q9" s="190">
        <f>3268044.4-I9</f>
        <v>-2375.3999999994412</v>
      </c>
      <c r="R9" s="190">
        <f>2634348.79452-M9</f>
        <v>-89.850000000093132</v>
      </c>
    </row>
    <row r="10" spans="1:18" s="426" customFormat="1" ht="38.25" customHeight="1" x14ac:dyDescent="0.2">
      <c r="A10" s="102" t="s">
        <v>36</v>
      </c>
      <c r="B10" s="103" t="s">
        <v>44</v>
      </c>
      <c r="C10" s="693" t="s">
        <v>252</v>
      </c>
      <c r="D10" s="418"/>
      <c r="E10" s="419">
        <v>224569.8</v>
      </c>
      <c r="F10" s="420"/>
      <c r="G10" s="421"/>
      <c r="H10" s="418"/>
      <c r="I10" s="419">
        <v>251869.8</v>
      </c>
      <c r="J10" s="420"/>
      <c r="K10" s="422"/>
      <c r="L10" s="423"/>
      <c r="M10" s="104">
        <v>251611.28484000001</v>
      </c>
      <c r="N10" s="420"/>
      <c r="O10" s="424"/>
      <c r="P10" s="425"/>
      <c r="Q10" s="105"/>
    </row>
    <row r="11" spans="1:18" s="426" customFormat="1" ht="38.25" x14ac:dyDescent="0.2">
      <c r="A11" s="106" t="s">
        <v>37</v>
      </c>
      <c r="B11" s="107" t="s">
        <v>45</v>
      </c>
      <c r="C11" s="694"/>
      <c r="D11" s="427"/>
      <c r="E11" s="428">
        <v>64989.7</v>
      </c>
      <c r="F11" s="429"/>
      <c r="G11" s="430"/>
      <c r="H11" s="427"/>
      <c r="I11" s="428">
        <v>70989.7</v>
      </c>
      <c r="J11" s="429"/>
      <c r="K11" s="431"/>
      <c r="L11" s="432"/>
      <c r="M11" s="433">
        <v>70692.577319999997</v>
      </c>
      <c r="N11" s="429"/>
      <c r="O11" s="434"/>
      <c r="P11" s="435"/>
      <c r="Q11" s="105"/>
    </row>
    <row r="12" spans="1:18" s="426" customFormat="1" ht="183" customHeight="1" x14ac:dyDescent="0.2">
      <c r="A12" s="106" t="s">
        <v>38</v>
      </c>
      <c r="B12" s="107" t="s">
        <v>158</v>
      </c>
      <c r="C12" s="694"/>
      <c r="D12" s="427"/>
      <c r="E12" s="428">
        <v>132268</v>
      </c>
      <c r="F12" s="429"/>
      <c r="G12" s="430"/>
      <c r="H12" s="427"/>
      <c r="I12" s="428">
        <v>122268</v>
      </c>
      <c r="J12" s="429"/>
      <c r="K12" s="431"/>
      <c r="L12" s="432"/>
      <c r="M12" s="433">
        <v>72261.988859999998</v>
      </c>
      <c r="N12" s="429"/>
      <c r="O12" s="434"/>
      <c r="P12" s="435"/>
      <c r="Q12" s="105"/>
    </row>
    <row r="13" spans="1:18" s="426" customFormat="1" ht="52.5" customHeight="1" x14ac:dyDescent="0.2">
      <c r="A13" s="106" t="s">
        <v>39</v>
      </c>
      <c r="B13" s="107" t="s">
        <v>46</v>
      </c>
      <c r="C13" s="694"/>
      <c r="D13" s="427"/>
      <c r="E13" s="428">
        <v>30000</v>
      </c>
      <c r="F13" s="429"/>
      <c r="G13" s="430"/>
      <c r="H13" s="427"/>
      <c r="I13" s="428">
        <v>30000</v>
      </c>
      <c r="J13" s="429"/>
      <c r="K13" s="431"/>
      <c r="L13" s="432"/>
      <c r="M13" s="433">
        <v>4527.7504099999996</v>
      </c>
      <c r="N13" s="429"/>
      <c r="O13" s="434"/>
      <c r="P13" s="435"/>
      <c r="Q13" s="105"/>
    </row>
    <row r="14" spans="1:18" s="426" customFormat="1" ht="51" x14ac:dyDescent="0.2">
      <c r="A14" s="106" t="s">
        <v>40</v>
      </c>
      <c r="B14" s="107" t="s">
        <v>159</v>
      </c>
      <c r="C14" s="694"/>
      <c r="D14" s="427"/>
      <c r="E14" s="428">
        <v>31590.5</v>
      </c>
      <c r="F14" s="429"/>
      <c r="G14" s="430"/>
      <c r="H14" s="427"/>
      <c r="I14" s="428">
        <v>31590.5</v>
      </c>
      <c r="J14" s="429"/>
      <c r="K14" s="431"/>
      <c r="L14" s="432"/>
      <c r="M14" s="433">
        <v>18375.14818</v>
      </c>
      <c r="N14" s="429"/>
      <c r="O14" s="434"/>
      <c r="P14" s="435"/>
      <c r="Q14" s="105"/>
    </row>
    <row r="15" spans="1:18" s="426" customFormat="1" ht="25.5" x14ac:dyDescent="0.2">
      <c r="A15" s="106" t="s">
        <v>169</v>
      </c>
      <c r="B15" s="107" t="s">
        <v>47</v>
      </c>
      <c r="C15" s="694"/>
      <c r="D15" s="436"/>
      <c r="E15" s="428">
        <v>1088624.2</v>
      </c>
      <c r="F15" s="437"/>
      <c r="G15" s="438"/>
      <c r="H15" s="436"/>
      <c r="I15" s="428">
        <v>1088624.2</v>
      </c>
      <c r="J15" s="437"/>
      <c r="K15" s="439"/>
      <c r="L15" s="440"/>
      <c r="M15" s="433">
        <v>906342.39043000003</v>
      </c>
      <c r="N15" s="437"/>
      <c r="O15" s="441"/>
      <c r="P15" s="442"/>
      <c r="Q15" s="105"/>
    </row>
    <row r="16" spans="1:18" s="426" customFormat="1" ht="25.5" x14ac:dyDescent="0.2">
      <c r="A16" s="106" t="s">
        <v>170</v>
      </c>
      <c r="B16" s="107" t="s">
        <v>48</v>
      </c>
      <c r="C16" s="694"/>
      <c r="D16" s="436"/>
      <c r="E16" s="428">
        <v>2065</v>
      </c>
      <c r="F16" s="437"/>
      <c r="G16" s="438"/>
      <c r="H16" s="436"/>
      <c r="I16" s="428">
        <v>2065</v>
      </c>
      <c r="J16" s="437"/>
      <c r="K16" s="439"/>
      <c r="L16" s="440"/>
      <c r="M16" s="433">
        <v>1351.9150099999999</v>
      </c>
      <c r="N16" s="437"/>
      <c r="O16" s="441"/>
      <c r="P16" s="442"/>
      <c r="Q16" s="105"/>
    </row>
    <row r="17" spans="1:17" s="426" customFormat="1" ht="51" x14ac:dyDescent="0.2">
      <c r="A17" s="106" t="s">
        <v>231</v>
      </c>
      <c r="B17" s="107" t="s">
        <v>49</v>
      </c>
      <c r="C17" s="694"/>
      <c r="D17" s="436"/>
      <c r="E17" s="428">
        <v>21007</v>
      </c>
      <c r="F17" s="437"/>
      <c r="G17" s="438"/>
      <c r="H17" s="436"/>
      <c r="I17" s="428">
        <v>21007</v>
      </c>
      <c r="J17" s="437"/>
      <c r="K17" s="439"/>
      <c r="L17" s="440"/>
      <c r="M17" s="433">
        <v>17201.043140000002</v>
      </c>
      <c r="N17" s="437"/>
      <c r="O17" s="441"/>
      <c r="P17" s="442"/>
      <c r="Q17" s="105"/>
    </row>
    <row r="18" spans="1:17" s="426" customFormat="1" ht="38.25" customHeight="1" x14ac:dyDescent="0.2">
      <c r="A18" s="106" t="s">
        <v>130</v>
      </c>
      <c r="B18" s="107" t="s">
        <v>160</v>
      </c>
      <c r="C18" s="614"/>
      <c r="D18" s="436"/>
      <c r="E18" s="428">
        <v>1083568.3999999999</v>
      </c>
      <c r="F18" s="437"/>
      <c r="G18" s="438"/>
      <c r="H18" s="436"/>
      <c r="I18" s="428">
        <v>1083568.3999999999</v>
      </c>
      <c r="J18" s="437"/>
      <c r="K18" s="439"/>
      <c r="L18" s="440"/>
      <c r="M18" s="433">
        <v>854542.27024999994</v>
      </c>
      <c r="N18" s="437"/>
      <c r="O18" s="441"/>
      <c r="P18" s="442"/>
      <c r="Q18" s="105"/>
    </row>
    <row r="19" spans="1:17" s="426" customFormat="1" ht="102" customHeight="1" x14ac:dyDescent="0.2">
      <c r="A19" s="106" t="s">
        <v>133</v>
      </c>
      <c r="B19" s="107" t="s">
        <v>50</v>
      </c>
      <c r="C19" s="443" t="s">
        <v>252</v>
      </c>
      <c r="D19" s="436"/>
      <c r="E19" s="428">
        <v>14572.1</v>
      </c>
      <c r="F19" s="437"/>
      <c r="G19" s="438"/>
      <c r="H19" s="436"/>
      <c r="I19" s="428">
        <f t="shared" ref="I19:I54" si="0">E19</f>
        <v>14572.1</v>
      </c>
      <c r="J19" s="437"/>
      <c r="K19" s="439"/>
      <c r="L19" s="440"/>
      <c r="M19" s="433">
        <v>10732.81422</v>
      </c>
      <c r="N19" s="437"/>
      <c r="O19" s="441"/>
      <c r="P19" s="442"/>
      <c r="Q19" s="105"/>
    </row>
    <row r="20" spans="1:17" s="426" customFormat="1" ht="51" x14ac:dyDescent="0.2">
      <c r="A20" s="106" t="s">
        <v>153</v>
      </c>
      <c r="B20" s="107" t="s">
        <v>51</v>
      </c>
      <c r="C20" s="443"/>
      <c r="D20" s="436"/>
      <c r="E20" s="428">
        <v>100278.3</v>
      </c>
      <c r="F20" s="437"/>
      <c r="G20" s="438"/>
      <c r="H20" s="436"/>
      <c r="I20" s="428">
        <f t="shared" si="0"/>
        <v>100278.3</v>
      </c>
      <c r="J20" s="437"/>
      <c r="K20" s="439"/>
      <c r="L20" s="440"/>
      <c r="M20" s="433">
        <v>72701.053849999997</v>
      </c>
      <c r="N20" s="437"/>
      <c r="O20" s="441"/>
      <c r="P20" s="442"/>
      <c r="Q20" s="105"/>
    </row>
    <row r="21" spans="1:17" s="426" customFormat="1" ht="25.5" x14ac:dyDescent="0.2">
      <c r="A21" s="106" t="s">
        <v>242</v>
      </c>
      <c r="B21" s="107" t="s">
        <v>52</v>
      </c>
      <c r="C21" s="443"/>
      <c r="D21" s="436"/>
      <c r="E21" s="428">
        <v>6198.6</v>
      </c>
      <c r="F21" s="437"/>
      <c r="G21" s="438"/>
      <c r="H21" s="436"/>
      <c r="I21" s="428">
        <f t="shared" si="0"/>
        <v>6198.6</v>
      </c>
      <c r="J21" s="437"/>
      <c r="K21" s="439"/>
      <c r="L21" s="440"/>
      <c r="M21" s="433">
        <v>5295.3815299999997</v>
      </c>
      <c r="N21" s="437"/>
      <c r="O21" s="441"/>
      <c r="P21" s="442"/>
      <c r="Q21" s="105"/>
    </row>
    <row r="22" spans="1:17" s="426" customFormat="1" ht="204" x14ac:dyDescent="0.2">
      <c r="A22" s="106" t="s">
        <v>243</v>
      </c>
      <c r="B22" s="107" t="s">
        <v>53</v>
      </c>
      <c r="C22" s="443"/>
      <c r="D22" s="436"/>
      <c r="E22" s="428">
        <v>123</v>
      </c>
      <c r="F22" s="437"/>
      <c r="G22" s="438"/>
      <c r="H22" s="436"/>
      <c r="I22" s="428">
        <f t="shared" si="0"/>
        <v>123</v>
      </c>
      <c r="J22" s="437"/>
      <c r="K22" s="439"/>
      <c r="L22" s="440"/>
      <c r="M22" s="433">
        <v>0</v>
      </c>
      <c r="N22" s="437"/>
      <c r="O22" s="441"/>
      <c r="P22" s="442"/>
      <c r="Q22" s="105"/>
    </row>
    <row r="23" spans="1:17" s="426" customFormat="1" ht="89.25" customHeight="1" x14ac:dyDescent="0.2">
      <c r="A23" s="106" t="s">
        <v>244</v>
      </c>
      <c r="B23" s="107" t="s">
        <v>54</v>
      </c>
      <c r="C23" s="443"/>
      <c r="D23" s="436"/>
      <c r="E23" s="428">
        <v>212494.3</v>
      </c>
      <c r="F23" s="437"/>
      <c r="G23" s="438"/>
      <c r="H23" s="436"/>
      <c r="I23" s="428">
        <v>225794.3</v>
      </c>
      <c r="J23" s="437"/>
      <c r="K23" s="439"/>
      <c r="L23" s="440"/>
      <c r="M23" s="433">
        <v>223118.10715</v>
      </c>
      <c r="N23" s="437"/>
      <c r="O23" s="441"/>
      <c r="P23" s="442"/>
      <c r="Q23" s="105"/>
    </row>
    <row r="24" spans="1:17" s="426" customFormat="1" ht="51" x14ac:dyDescent="0.2">
      <c r="A24" s="106" t="s">
        <v>245</v>
      </c>
      <c r="B24" s="107" t="s">
        <v>55</v>
      </c>
      <c r="C24" s="443"/>
      <c r="D24" s="436"/>
      <c r="E24" s="428">
        <v>4207.5</v>
      </c>
      <c r="F24" s="437"/>
      <c r="G24" s="438"/>
      <c r="H24" s="436"/>
      <c r="I24" s="428">
        <f t="shared" si="0"/>
        <v>4207.5</v>
      </c>
      <c r="J24" s="437"/>
      <c r="K24" s="439"/>
      <c r="L24" s="440"/>
      <c r="M24" s="433">
        <v>175.8253</v>
      </c>
      <c r="N24" s="437"/>
      <c r="O24" s="441"/>
      <c r="P24" s="442"/>
      <c r="Q24" s="105"/>
    </row>
    <row r="25" spans="1:17" s="426" customFormat="1" ht="51" x14ac:dyDescent="0.2">
      <c r="A25" s="106" t="s">
        <v>246</v>
      </c>
      <c r="B25" s="107" t="s">
        <v>56</v>
      </c>
      <c r="C25" s="443"/>
      <c r="D25" s="436"/>
      <c r="E25" s="428">
        <v>93.3</v>
      </c>
      <c r="F25" s="437"/>
      <c r="G25" s="438"/>
      <c r="H25" s="436"/>
      <c r="I25" s="428">
        <f t="shared" si="0"/>
        <v>93.3</v>
      </c>
      <c r="J25" s="437"/>
      <c r="K25" s="439"/>
      <c r="L25" s="440"/>
      <c r="M25" s="433">
        <v>50.75</v>
      </c>
      <c r="N25" s="437"/>
      <c r="O25" s="441"/>
      <c r="P25" s="442"/>
      <c r="Q25" s="105"/>
    </row>
    <row r="26" spans="1:17" s="426" customFormat="1" ht="51" x14ac:dyDescent="0.2">
      <c r="A26" s="106" t="s">
        <v>247</v>
      </c>
      <c r="B26" s="107" t="s">
        <v>57</v>
      </c>
      <c r="C26" s="444"/>
      <c r="D26" s="436"/>
      <c r="E26" s="428">
        <v>413.7</v>
      </c>
      <c r="F26" s="437"/>
      <c r="G26" s="438"/>
      <c r="H26" s="436"/>
      <c r="I26" s="428">
        <f t="shared" si="0"/>
        <v>413.7</v>
      </c>
      <c r="J26" s="437"/>
      <c r="K26" s="439"/>
      <c r="L26" s="440"/>
      <c r="M26" s="433">
        <v>268.58336000000003</v>
      </c>
      <c r="N26" s="437"/>
      <c r="O26" s="441"/>
      <c r="P26" s="442"/>
      <c r="Q26" s="105"/>
    </row>
    <row r="27" spans="1:17" s="426" customFormat="1" ht="191.25" x14ac:dyDescent="0.2">
      <c r="A27" s="106" t="s">
        <v>248</v>
      </c>
      <c r="B27" s="107" t="s">
        <v>161</v>
      </c>
      <c r="C27" s="695" t="s">
        <v>140</v>
      </c>
      <c r="D27" s="110"/>
      <c r="E27" s="428">
        <v>1984.9</v>
      </c>
      <c r="F27" s="437"/>
      <c r="G27" s="438"/>
      <c r="H27" s="436"/>
      <c r="I27" s="428">
        <f t="shared" si="0"/>
        <v>1984.9</v>
      </c>
      <c r="J27" s="437"/>
      <c r="K27" s="439"/>
      <c r="L27" s="440"/>
      <c r="M27" s="433">
        <v>1422.19964</v>
      </c>
      <c r="N27" s="437"/>
      <c r="O27" s="441"/>
      <c r="P27" s="442"/>
      <c r="Q27" s="105"/>
    </row>
    <row r="28" spans="1:17" s="426" customFormat="1" ht="51" x14ac:dyDescent="0.2">
      <c r="A28" s="106" t="s">
        <v>249</v>
      </c>
      <c r="B28" s="107" t="s">
        <v>58</v>
      </c>
      <c r="C28" s="696"/>
      <c r="D28" s="110"/>
      <c r="E28" s="428">
        <v>17014.3</v>
      </c>
      <c r="F28" s="437"/>
      <c r="G28" s="438"/>
      <c r="H28" s="436"/>
      <c r="I28" s="428">
        <v>17014.3</v>
      </c>
      <c r="J28" s="437"/>
      <c r="K28" s="439"/>
      <c r="L28" s="440"/>
      <c r="M28" s="433">
        <v>8794.1079200000004</v>
      </c>
      <c r="N28" s="437"/>
      <c r="O28" s="441"/>
      <c r="P28" s="442"/>
      <c r="Q28" s="105"/>
    </row>
    <row r="29" spans="1:17" s="426" customFormat="1" ht="51" x14ac:dyDescent="0.2">
      <c r="A29" s="106" t="s">
        <v>250</v>
      </c>
      <c r="B29" s="107" t="s">
        <v>59</v>
      </c>
      <c r="C29" s="697"/>
      <c r="D29" s="110"/>
      <c r="E29" s="428">
        <v>1921.7</v>
      </c>
      <c r="F29" s="437"/>
      <c r="G29" s="438"/>
      <c r="H29" s="436"/>
      <c r="I29" s="428">
        <f t="shared" si="0"/>
        <v>1921.7</v>
      </c>
      <c r="J29" s="437"/>
      <c r="K29" s="439"/>
      <c r="L29" s="440"/>
      <c r="M29" s="433">
        <v>1277.6373000000001</v>
      </c>
      <c r="N29" s="437"/>
      <c r="O29" s="441"/>
      <c r="P29" s="442"/>
      <c r="Q29" s="105"/>
    </row>
    <row r="30" spans="1:17" s="426" customFormat="1" ht="60" x14ac:dyDescent="0.2">
      <c r="A30" s="702" t="s">
        <v>251</v>
      </c>
      <c r="B30" s="704" t="s">
        <v>16</v>
      </c>
      <c r="C30" s="615" t="s">
        <v>252</v>
      </c>
      <c r="D30" s="436"/>
      <c r="E30" s="428">
        <v>7328.5</v>
      </c>
      <c r="F30" s="437"/>
      <c r="G30" s="438"/>
      <c r="H30" s="436"/>
      <c r="I30" s="428">
        <f t="shared" si="0"/>
        <v>7328.5</v>
      </c>
      <c r="J30" s="437"/>
      <c r="K30" s="439"/>
      <c r="L30" s="440"/>
      <c r="M30" s="433">
        <v>811.24919</v>
      </c>
      <c r="N30" s="437"/>
      <c r="O30" s="441"/>
      <c r="P30" s="442"/>
      <c r="Q30" s="105"/>
    </row>
    <row r="31" spans="1:17" s="426" customFormat="1" ht="25.5" x14ac:dyDescent="0.2">
      <c r="A31" s="703"/>
      <c r="B31" s="705"/>
      <c r="C31" s="445" t="s">
        <v>212</v>
      </c>
      <c r="D31" s="436"/>
      <c r="E31" s="428">
        <v>2375.4</v>
      </c>
      <c r="F31" s="437"/>
      <c r="G31" s="438"/>
      <c r="H31" s="436"/>
      <c r="I31" s="428">
        <f t="shared" si="0"/>
        <v>2375.4</v>
      </c>
      <c r="J31" s="437"/>
      <c r="K31" s="439"/>
      <c r="L31" s="440"/>
      <c r="M31" s="433">
        <v>89.85</v>
      </c>
      <c r="N31" s="437"/>
      <c r="O31" s="441"/>
      <c r="P31" s="442"/>
      <c r="Q31" s="105"/>
    </row>
    <row r="32" spans="1:17" s="426" customFormat="1" ht="25.5" customHeight="1" x14ac:dyDescent="0.2">
      <c r="A32" s="106" t="s">
        <v>253</v>
      </c>
      <c r="B32" s="107" t="s">
        <v>162</v>
      </c>
      <c r="C32" s="693" t="s">
        <v>252</v>
      </c>
      <c r="D32" s="436"/>
      <c r="E32" s="428">
        <v>967.2</v>
      </c>
      <c r="F32" s="437"/>
      <c r="G32" s="438"/>
      <c r="H32" s="436"/>
      <c r="I32" s="428">
        <f t="shared" si="0"/>
        <v>967.2</v>
      </c>
      <c r="J32" s="437"/>
      <c r="K32" s="439"/>
      <c r="L32" s="440"/>
      <c r="M32" s="433">
        <v>480</v>
      </c>
      <c r="N32" s="437"/>
      <c r="O32" s="441"/>
      <c r="P32" s="442"/>
      <c r="Q32" s="105"/>
    </row>
    <row r="33" spans="1:17" s="426" customFormat="1" ht="38.25" x14ac:dyDescent="0.2">
      <c r="A33" s="106" t="s">
        <v>254</v>
      </c>
      <c r="B33" s="107" t="s">
        <v>60</v>
      </c>
      <c r="C33" s="694"/>
      <c r="D33" s="436"/>
      <c r="E33" s="428">
        <v>3.5</v>
      </c>
      <c r="F33" s="437"/>
      <c r="G33" s="438"/>
      <c r="H33" s="436"/>
      <c r="I33" s="428">
        <f t="shared" si="0"/>
        <v>3.5</v>
      </c>
      <c r="J33" s="437"/>
      <c r="K33" s="439"/>
      <c r="L33" s="440"/>
      <c r="M33" s="433">
        <v>0</v>
      </c>
      <c r="N33" s="437"/>
      <c r="O33" s="441"/>
      <c r="P33" s="442"/>
      <c r="Q33" s="105"/>
    </row>
    <row r="34" spans="1:17" s="426" customFormat="1" ht="38.25" x14ac:dyDescent="0.2">
      <c r="A34" s="106" t="s">
        <v>255</v>
      </c>
      <c r="B34" s="107" t="s">
        <v>61</v>
      </c>
      <c r="C34" s="694"/>
      <c r="D34" s="436"/>
      <c r="E34" s="428">
        <v>18918.3</v>
      </c>
      <c r="F34" s="437"/>
      <c r="G34" s="438"/>
      <c r="H34" s="436"/>
      <c r="I34" s="428">
        <f t="shared" si="0"/>
        <v>18918.3</v>
      </c>
      <c r="J34" s="437"/>
      <c r="K34" s="439"/>
      <c r="L34" s="440"/>
      <c r="M34" s="433">
        <v>9189</v>
      </c>
      <c r="N34" s="437"/>
      <c r="O34" s="441"/>
      <c r="P34" s="442"/>
      <c r="Q34" s="105"/>
    </row>
    <row r="35" spans="1:17" s="426" customFormat="1" ht="25.5" x14ac:dyDescent="0.2">
      <c r="A35" s="106" t="s">
        <v>256</v>
      </c>
      <c r="B35" s="107" t="s">
        <v>62</v>
      </c>
      <c r="C35" s="694"/>
      <c r="D35" s="436"/>
      <c r="E35" s="428">
        <v>8273</v>
      </c>
      <c r="F35" s="437"/>
      <c r="G35" s="438"/>
      <c r="H35" s="436"/>
      <c r="I35" s="428">
        <f t="shared" si="0"/>
        <v>8273</v>
      </c>
      <c r="J35" s="437"/>
      <c r="K35" s="439"/>
      <c r="L35" s="440"/>
      <c r="M35" s="433">
        <v>5961.0546299999996</v>
      </c>
      <c r="N35" s="437"/>
      <c r="O35" s="441"/>
      <c r="P35" s="442"/>
      <c r="Q35" s="105"/>
    </row>
    <row r="36" spans="1:17" s="426" customFormat="1" ht="38.25" x14ac:dyDescent="0.2">
      <c r="A36" s="106" t="s">
        <v>257</v>
      </c>
      <c r="B36" s="107" t="s">
        <v>63</v>
      </c>
      <c r="C36" s="694"/>
      <c r="D36" s="436"/>
      <c r="E36" s="428">
        <v>15398.7</v>
      </c>
      <c r="F36" s="437"/>
      <c r="G36" s="438"/>
      <c r="H36" s="436"/>
      <c r="I36" s="428">
        <f t="shared" si="0"/>
        <v>15398.7</v>
      </c>
      <c r="J36" s="437"/>
      <c r="K36" s="439"/>
      <c r="L36" s="440"/>
      <c r="M36" s="433">
        <v>11099.04247</v>
      </c>
      <c r="N36" s="437"/>
      <c r="O36" s="441"/>
      <c r="P36" s="442"/>
      <c r="Q36" s="105"/>
    </row>
    <row r="37" spans="1:17" s="426" customFormat="1" ht="63.75" x14ac:dyDescent="0.2">
      <c r="A37" s="106" t="s">
        <v>258</v>
      </c>
      <c r="B37" s="107" t="s">
        <v>64</v>
      </c>
      <c r="C37" s="694"/>
      <c r="D37" s="436"/>
      <c r="E37" s="428">
        <v>3995.5</v>
      </c>
      <c r="F37" s="437"/>
      <c r="G37" s="438"/>
      <c r="H37" s="436"/>
      <c r="I37" s="428">
        <v>4195.5</v>
      </c>
      <c r="J37" s="437"/>
      <c r="K37" s="439"/>
      <c r="L37" s="440"/>
      <c r="M37" s="433">
        <v>3724.0697500000001</v>
      </c>
      <c r="N37" s="437"/>
      <c r="O37" s="441"/>
      <c r="P37" s="442"/>
      <c r="Q37" s="105"/>
    </row>
    <row r="38" spans="1:17" s="426" customFormat="1" ht="38.25" x14ac:dyDescent="0.2">
      <c r="A38" s="106" t="s">
        <v>259</v>
      </c>
      <c r="B38" s="107" t="s">
        <v>65</v>
      </c>
      <c r="C38" s="694"/>
      <c r="D38" s="436"/>
      <c r="E38" s="428">
        <v>4831.5</v>
      </c>
      <c r="F38" s="437"/>
      <c r="G38" s="438"/>
      <c r="H38" s="436"/>
      <c r="I38" s="428">
        <f t="shared" si="0"/>
        <v>4831.5</v>
      </c>
      <c r="J38" s="437"/>
      <c r="K38" s="439"/>
      <c r="L38" s="440"/>
      <c r="M38" s="433">
        <v>2522.00261</v>
      </c>
      <c r="N38" s="437"/>
      <c r="O38" s="441"/>
      <c r="P38" s="442"/>
      <c r="Q38" s="105"/>
    </row>
    <row r="39" spans="1:17" s="426" customFormat="1" ht="63.75" customHeight="1" x14ac:dyDescent="0.2">
      <c r="A39" s="106" t="s">
        <v>260</v>
      </c>
      <c r="B39" s="107" t="s">
        <v>17</v>
      </c>
      <c r="C39" s="443"/>
      <c r="D39" s="436"/>
      <c r="E39" s="428">
        <v>36211</v>
      </c>
      <c r="F39" s="437"/>
      <c r="G39" s="438"/>
      <c r="H39" s="436"/>
      <c r="I39" s="428">
        <f t="shared" si="0"/>
        <v>36211</v>
      </c>
      <c r="J39" s="437"/>
      <c r="K39" s="439"/>
      <c r="L39" s="440"/>
      <c r="M39" s="433">
        <v>13305.311540000001</v>
      </c>
      <c r="N39" s="437"/>
      <c r="O39" s="441"/>
      <c r="P39" s="442"/>
      <c r="Q39" s="105"/>
    </row>
    <row r="40" spans="1:17" s="426" customFormat="1" ht="63.75" x14ac:dyDescent="0.2">
      <c r="A40" s="106" t="s">
        <v>261</v>
      </c>
      <c r="B40" s="107" t="s">
        <v>66</v>
      </c>
      <c r="C40" s="443" t="s">
        <v>252</v>
      </c>
      <c r="D40" s="436"/>
      <c r="E40" s="428">
        <v>3333.3</v>
      </c>
      <c r="F40" s="437"/>
      <c r="G40" s="438"/>
      <c r="H40" s="436"/>
      <c r="I40" s="428">
        <f t="shared" si="0"/>
        <v>3333.3</v>
      </c>
      <c r="J40" s="437"/>
      <c r="K40" s="439"/>
      <c r="L40" s="440"/>
      <c r="M40" s="433">
        <v>3287.6379299999999</v>
      </c>
      <c r="N40" s="437"/>
      <c r="O40" s="441"/>
      <c r="P40" s="442"/>
      <c r="Q40" s="105"/>
    </row>
    <row r="41" spans="1:17" s="426" customFormat="1" ht="51" customHeight="1" x14ac:dyDescent="0.2">
      <c r="A41" s="106" t="s">
        <v>262</v>
      </c>
      <c r="B41" s="107" t="s">
        <v>67</v>
      </c>
      <c r="C41" s="443"/>
      <c r="D41" s="436"/>
      <c r="E41" s="428">
        <v>59747.1</v>
      </c>
      <c r="F41" s="437"/>
      <c r="G41" s="438"/>
      <c r="H41" s="436"/>
      <c r="I41" s="428">
        <f t="shared" si="0"/>
        <v>59747.1</v>
      </c>
      <c r="J41" s="437"/>
      <c r="K41" s="439"/>
      <c r="L41" s="440"/>
      <c r="M41" s="433">
        <v>57522.288760000003</v>
      </c>
      <c r="N41" s="437"/>
      <c r="O41" s="441"/>
      <c r="P41" s="442"/>
      <c r="Q41" s="105"/>
    </row>
    <row r="42" spans="1:17" s="426" customFormat="1" ht="25.5" x14ac:dyDescent="0.2">
      <c r="A42" s="106" t="s">
        <v>263</v>
      </c>
      <c r="B42" s="107" t="s">
        <v>68</v>
      </c>
      <c r="C42" s="443"/>
      <c r="D42" s="436"/>
      <c r="E42" s="428">
        <v>152.30000000000001</v>
      </c>
      <c r="F42" s="437"/>
      <c r="G42" s="438"/>
      <c r="H42" s="436"/>
      <c r="I42" s="428">
        <f t="shared" si="0"/>
        <v>152.30000000000001</v>
      </c>
      <c r="J42" s="437"/>
      <c r="K42" s="439"/>
      <c r="L42" s="440"/>
      <c r="M42" s="433">
        <v>0</v>
      </c>
      <c r="N42" s="437"/>
      <c r="O42" s="441"/>
      <c r="P42" s="442"/>
      <c r="Q42" s="105"/>
    </row>
    <row r="43" spans="1:17" s="113" customFormat="1" ht="114.75" x14ac:dyDescent="0.25">
      <c r="A43" s="106" t="s">
        <v>264</v>
      </c>
      <c r="B43" s="107" t="s">
        <v>69</v>
      </c>
      <c r="C43" s="443"/>
      <c r="D43" s="436"/>
      <c r="E43" s="428">
        <v>73</v>
      </c>
      <c r="F43" s="437"/>
      <c r="G43" s="438"/>
      <c r="H43" s="436"/>
      <c r="I43" s="428">
        <v>328</v>
      </c>
      <c r="J43" s="437"/>
      <c r="K43" s="439"/>
      <c r="L43" s="440"/>
      <c r="M43" s="433">
        <v>231.95455999999999</v>
      </c>
      <c r="N43" s="437"/>
      <c r="O43" s="441"/>
      <c r="P43" s="442"/>
      <c r="Q43" s="105"/>
    </row>
    <row r="44" spans="1:17" s="113" customFormat="1" ht="25.5" x14ac:dyDescent="0.25">
      <c r="A44" s="106" t="s">
        <v>265</v>
      </c>
      <c r="B44" s="107" t="s">
        <v>70</v>
      </c>
      <c r="C44" s="443"/>
      <c r="D44" s="436"/>
      <c r="E44" s="428">
        <v>1122.2</v>
      </c>
      <c r="F44" s="437"/>
      <c r="G44" s="438"/>
      <c r="H44" s="436"/>
      <c r="I44" s="428">
        <f t="shared" si="0"/>
        <v>1122.2</v>
      </c>
      <c r="J44" s="437"/>
      <c r="K44" s="439"/>
      <c r="L44" s="440"/>
      <c r="M44" s="433">
        <v>942.96663000000001</v>
      </c>
      <c r="N44" s="437"/>
      <c r="O44" s="441"/>
      <c r="P44" s="442"/>
      <c r="Q44" s="105"/>
    </row>
    <row r="45" spans="1:17" s="113" customFormat="1" ht="89.25" x14ac:dyDescent="0.25">
      <c r="A45" s="106" t="s">
        <v>266</v>
      </c>
      <c r="B45" s="107" t="s">
        <v>163</v>
      </c>
      <c r="C45" s="443"/>
      <c r="D45" s="436"/>
      <c r="E45" s="428">
        <v>32.1</v>
      </c>
      <c r="F45" s="437"/>
      <c r="G45" s="438"/>
      <c r="H45" s="436"/>
      <c r="I45" s="428">
        <f t="shared" si="0"/>
        <v>32.1</v>
      </c>
      <c r="J45" s="437"/>
      <c r="K45" s="439"/>
      <c r="L45" s="440"/>
      <c r="M45" s="433">
        <v>25.599820000000001</v>
      </c>
      <c r="N45" s="437"/>
      <c r="O45" s="441"/>
      <c r="P45" s="442"/>
      <c r="Q45" s="105"/>
    </row>
    <row r="46" spans="1:17" s="113" customFormat="1" ht="63.75" x14ac:dyDescent="0.25">
      <c r="A46" s="106" t="s">
        <v>267</v>
      </c>
      <c r="B46" s="107" t="s">
        <v>164</v>
      </c>
      <c r="C46" s="443"/>
      <c r="D46" s="436"/>
      <c r="E46" s="428">
        <v>813.9</v>
      </c>
      <c r="F46" s="437"/>
      <c r="G46" s="438"/>
      <c r="H46" s="436"/>
      <c r="I46" s="428">
        <f t="shared" si="0"/>
        <v>813.9</v>
      </c>
      <c r="J46" s="437"/>
      <c r="K46" s="439"/>
      <c r="L46" s="440"/>
      <c r="M46" s="433">
        <v>507.06508000000002</v>
      </c>
      <c r="N46" s="437"/>
      <c r="O46" s="441"/>
      <c r="P46" s="442"/>
      <c r="Q46" s="105"/>
    </row>
    <row r="47" spans="1:17" s="113" customFormat="1" ht="38.25" x14ac:dyDescent="0.25">
      <c r="A47" s="106" t="s">
        <v>268</v>
      </c>
      <c r="B47" s="107" t="s">
        <v>71</v>
      </c>
      <c r="C47" s="443"/>
      <c r="D47" s="436"/>
      <c r="E47" s="428">
        <v>3450.7</v>
      </c>
      <c r="F47" s="437"/>
      <c r="G47" s="438"/>
      <c r="H47" s="436"/>
      <c r="I47" s="428">
        <v>4650.7</v>
      </c>
      <c r="J47" s="437"/>
      <c r="K47" s="439"/>
      <c r="L47" s="440"/>
      <c r="M47" s="446">
        <v>3996.7228399999999</v>
      </c>
      <c r="N47" s="437"/>
      <c r="O47" s="441"/>
      <c r="P47" s="442"/>
      <c r="Q47" s="105"/>
    </row>
    <row r="48" spans="1:17" s="113" customFormat="1" ht="89.25" customHeight="1" x14ac:dyDescent="0.25">
      <c r="A48" s="106" t="s">
        <v>269</v>
      </c>
      <c r="B48" s="107" t="s">
        <v>165</v>
      </c>
      <c r="C48" s="443"/>
      <c r="D48" s="436"/>
      <c r="E48" s="428">
        <v>2000</v>
      </c>
      <c r="F48" s="437"/>
      <c r="G48" s="438"/>
      <c r="H48" s="436"/>
      <c r="I48" s="428">
        <f t="shared" si="0"/>
        <v>2000</v>
      </c>
      <c r="J48" s="437"/>
      <c r="K48" s="439"/>
      <c r="L48" s="440"/>
      <c r="M48" s="433">
        <v>0</v>
      </c>
      <c r="N48" s="437"/>
      <c r="O48" s="441"/>
      <c r="P48" s="442"/>
      <c r="Q48" s="105"/>
    </row>
    <row r="49" spans="1:24" s="113" customFormat="1" ht="102" x14ac:dyDescent="0.25">
      <c r="A49" s="106" t="s">
        <v>270</v>
      </c>
      <c r="B49" s="107" t="s">
        <v>167</v>
      </c>
      <c r="C49" s="698" t="s">
        <v>252</v>
      </c>
      <c r="D49" s="447">
        <v>33853.4</v>
      </c>
      <c r="E49" s="428"/>
      <c r="F49" s="122"/>
      <c r="G49" s="123"/>
      <c r="H49" s="447">
        <f t="shared" ref="H49:H55" si="1">D49</f>
        <v>33853.4</v>
      </c>
      <c r="I49" s="428">
        <f t="shared" si="0"/>
        <v>0</v>
      </c>
      <c r="J49" s="122"/>
      <c r="K49" s="448"/>
      <c r="L49" s="449">
        <v>4620.24</v>
      </c>
      <c r="M49" s="433">
        <v>0</v>
      </c>
      <c r="N49" s="122"/>
      <c r="O49" s="124"/>
      <c r="P49" s="450"/>
      <c r="Q49" s="125"/>
    </row>
    <row r="50" spans="1:24" s="113" customFormat="1" ht="51" x14ac:dyDescent="0.25">
      <c r="A50" s="106" t="s">
        <v>271</v>
      </c>
      <c r="B50" s="107" t="s">
        <v>168</v>
      </c>
      <c r="C50" s="698"/>
      <c r="D50" s="436">
        <v>100145.5</v>
      </c>
      <c r="E50" s="428"/>
      <c r="F50" s="122"/>
      <c r="G50" s="123"/>
      <c r="H50" s="447">
        <v>100146.4</v>
      </c>
      <c r="I50" s="428">
        <f t="shared" si="0"/>
        <v>0</v>
      </c>
      <c r="J50" s="122"/>
      <c r="K50" s="448"/>
      <c r="L50" s="449">
        <v>98856.38076</v>
      </c>
      <c r="M50" s="433"/>
      <c r="N50" s="122"/>
      <c r="O50" s="124"/>
      <c r="P50" s="450"/>
      <c r="Q50" s="451"/>
    </row>
    <row r="51" spans="1:24" s="113" customFormat="1" ht="38.25" x14ac:dyDescent="0.25">
      <c r="A51" s="106" t="s">
        <v>272</v>
      </c>
      <c r="B51" s="107" t="s">
        <v>72</v>
      </c>
      <c r="C51" s="698"/>
      <c r="D51" s="436">
        <v>246.2</v>
      </c>
      <c r="E51" s="428"/>
      <c r="F51" s="122"/>
      <c r="G51" s="123"/>
      <c r="H51" s="447">
        <f t="shared" si="1"/>
        <v>246.2</v>
      </c>
      <c r="I51" s="428">
        <f t="shared" si="0"/>
        <v>0</v>
      </c>
      <c r="J51" s="122"/>
      <c r="K51" s="448"/>
      <c r="L51" s="449">
        <v>78.289199999999994</v>
      </c>
      <c r="M51" s="433"/>
      <c r="N51" s="122"/>
      <c r="O51" s="124"/>
      <c r="P51" s="450"/>
      <c r="Q51" s="125"/>
    </row>
    <row r="52" spans="1:24" s="113" customFormat="1" ht="51" x14ac:dyDescent="0.25">
      <c r="A52" s="106" t="s">
        <v>273</v>
      </c>
      <c r="B52" s="107" t="s">
        <v>73</v>
      </c>
      <c r="C52" s="698"/>
      <c r="D52" s="447">
        <v>1000459.2</v>
      </c>
      <c r="E52" s="428"/>
      <c r="F52" s="122"/>
      <c r="G52" s="123"/>
      <c r="H52" s="447">
        <f t="shared" si="1"/>
        <v>1000459.2</v>
      </c>
      <c r="I52" s="428">
        <f t="shared" si="0"/>
        <v>0</v>
      </c>
      <c r="J52" s="122"/>
      <c r="K52" s="448"/>
      <c r="L52" s="449">
        <v>451478.0307</v>
      </c>
      <c r="M52" s="433"/>
      <c r="N52" s="122"/>
      <c r="O52" s="124"/>
      <c r="P52" s="450"/>
      <c r="Q52" s="125"/>
    </row>
    <row r="53" spans="1:24" s="113" customFormat="1" ht="38.25" x14ac:dyDescent="0.25">
      <c r="A53" s="106" t="s">
        <v>274</v>
      </c>
      <c r="B53" s="107" t="s">
        <v>276</v>
      </c>
      <c r="C53" s="698"/>
      <c r="D53" s="447">
        <v>32058.2</v>
      </c>
      <c r="E53" s="428"/>
      <c r="F53" s="122"/>
      <c r="G53" s="123"/>
      <c r="H53" s="447">
        <f t="shared" si="1"/>
        <v>32058.2</v>
      </c>
      <c r="I53" s="428">
        <f t="shared" si="0"/>
        <v>0</v>
      </c>
      <c r="J53" s="122"/>
      <c r="K53" s="448"/>
      <c r="L53" s="449">
        <v>16120.8727</v>
      </c>
      <c r="M53" s="433"/>
      <c r="N53" s="122"/>
      <c r="O53" s="124"/>
      <c r="P53" s="450"/>
      <c r="Q53" s="125"/>
    </row>
    <row r="54" spans="1:24" s="113" customFormat="1" ht="38.25" x14ac:dyDescent="0.25">
      <c r="A54" s="106" t="s">
        <v>275</v>
      </c>
      <c r="B54" s="107" t="s">
        <v>74</v>
      </c>
      <c r="C54" s="698"/>
      <c r="D54" s="447">
        <v>299.60000000000002</v>
      </c>
      <c r="E54" s="428"/>
      <c r="F54" s="122"/>
      <c r="G54" s="123"/>
      <c r="H54" s="447">
        <f t="shared" si="1"/>
        <v>299.60000000000002</v>
      </c>
      <c r="I54" s="428">
        <f t="shared" si="0"/>
        <v>0</v>
      </c>
      <c r="J54" s="122"/>
      <c r="K54" s="448"/>
      <c r="L54" s="449">
        <v>51.601860000000002</v>
      </c>
      <c r="M54" s="433"/>
      <c r="N54" s="122"/>
      <c r="O54" s="124"/>
      <c r="P54" s="450"/>
      <c r="Q54" s="125"/>
    </row>
    <row r="55" spans="1:24" s="113" customFormat="1" ht="114.75" x14ac:dyDescent="0.25">
      <c r="A55" s="106" t="s">
        <v>386</v>
      </c>
      <c r="B55" s="452" t="s">
        <v>385</v>
      </c>
      <c r="C55" s="698"/>
      <c r="D55" s="447"/>
      <c r="E55" s="453">
        <v>25153.3</v>
      </c>
      <c r="F55" s="122"/>
      <c r="G55" s="123"/>
      <c r="H55" s="447">
        <f t="shared" si="1"/>
        <v>0</v>
      </c>
      <c r="I55" s="453">
        <v>25153.3</v>
      </c>
      <c r="J55" s="122"/>
      <c r="K55" s="448"/>
      <c r="L55" s="449"/>
      <c r="M55" s="454"/>
      <c r="N55" s="122"/>
      <c r="O55" s="124"/>
      <c r="P55" s="450"/>
      <c r="Q55" s="125"/>
    </row>
    <row r="56" spans="1:24" s="113" customFormat="1" ht="25.5" x14ac:dyDescent="0.25">
      <c r="A56" s="108" t="s">
        <v>277</v>
      </c>
      <c r="B56" s="109" t="s">
        <v>278</v>
      </c>
      <c r="C56" s="698"/>
      <c r="D56" s="436">
        <f>D57</f>
        <v>0</v>
      </c>
      <c r="E56" s="436">
        <f>E57</f>
        <v>10000</v>
      </c>
      <c r="F56" s="122"/>
      <c r="G56" s="123"/>
      <c r="H56" s="436">
        <f>H57</f>
        <v>0</v>
      </c>
      <c r="I56" s="436">
        <f>I57</f>
        <v>10000</v>
      </c>
      <c r="J56" s="122"/>
      <c r="K56" s="448"/>
      <c r="L56" s="436">
        <f>L57</f>
        <v>0</v>
      </c>
      <c r="M56" s="436">
        <f>M57</f>
        <v>0</v>
      </c>
      <c r="N56" s="122"/>
      <c r="O56" s="124"/>
      <c r="P56" s="126"/>
      <c r="Q56" s="125"/>
    </row>
    <row r="57" spans="1:24" s="113" customFormat="1" ht="113.25" customHeight="1" x14ac:dyDescent="0.25">
      <c r="A57" s="455" t="s">
        <v>171</v>
      </c>
      <c r="B57" s="118" t="s">
        <v>126</v>
      </c>
      <c r="C57" s="698"/>
      <c r="D57" s="127"/>
      <c r="E57" s="456">
        <v>10000</v>
      </c>
      <c r="F57" s="457"/>
      <c r="G57" s="458"/>
      <c r="H57" s="127"/>
      <c r="I57" s="456">
        <v>10000</v>
      </c>
      <c r="J57" s="457"/>
      <c r="K57" s="459"/>
      <c r="L57" s="460"/>
      <c r="M57" s="456">
        <v>0</v>
      </c>
      <c r="N57" s="457"/>
      <c r="O57" s="461"/>
      <c r="P57" s="462"/>
      <c r="Q57" s="125"/>
    </row>
    <row r="58" spans="1:24" s="113" customFormat="1" ht="72" x14ac:dyDescent="0.25">
      <c r="A58" s="108" t="s">
        <v>214</v>
      </c>
      <c r="B58" s="109" t="s">
        <v>279</v>
      </c>
      <c r="C58" s="262" t="s">
        <v>506</v>
      </c>
      <c r="D58" s="110">
        <f>D59+D60</f>
        <v>0</v>
      </c>
      <c r="E58" s="110">
        <f>E59+E60</f>
        <v>46600</v>
      </c>
      <c r="F58" s="122"/>
      <c r="G58" s="123"/>
      <c r="H58" s="110">
        <f>H59+H60</f>
        <v>0</v>
      </c>
      <c r="I58" s="110">
        <f>I59+I60</f>
        <v>46600</v>
      </c>
      <c r="J58" s="122"/>
      <c r="K58" s="123"/>
      <c r="L58" s="110">
        <f>L59+L60</f>
        <v>0</v>
      </c>
      <c r="M58" s="110">
        <f>M59+M60</f>
        <v>124.4</v>
      </c>
      <c r="N58" s="122"/>
      <c r="O58" s="124"/>
      <c r="P58" s="126"/>
      <c r="Q58" s="125"/>
    </row>
    <row r="59" spans="1:24" s="113" customFormat="1" ht="115.5" customHeight="1" x14ac:dyDescent="0.25">
      <c r="A59" s="260" t="s">
        <v>185</v>
      </c>
      <c r="B59" s="261" t="s">
        <v>131</v>
      </c>
      <c r="C59" s="262" t="s">
        <v>506</v>
      </c>
      <c r="D59" s="463"/>
      <c r="E59" s="419">
        <v>43600</v>
      </c>
      <c r="F59" s="464"/>
      <c r="G59" s="465"/>
      <c r="H59" s="466"/>
      <c r="I59" s="419">
        <f>E59</f>
        <v>43600</v>
      </c>
      <c r="J59" s="464"/>
      <c r="K59" s="465"/>
      <c r="L59" s="466"/>
      <c r="M59" s="467">
        <v>0</v>
      </c>
      <c r="N59" s="464"/>
      <c r="O59" s="468"/>
      <c r="P59" s="469"/>
      <c r="Q59" s="125"/>
    </row>
    <row r="60" spans="1:24" s="139" customFormat="1" ht="159.75" customHeight="1" thickBot="1" x14ac:dyDescent="0.3">
      <c r="A60" s="128" t="s">
        <v>192</v>
      </c>
      <c r="B60" s="129" t="s">
        <v>132</v>
      </c>
      <c r="C60" s="262" t="s">
        <v>506</v>
      </c>
      <c r="D60" s="130"/>
      <c r="E60" s="131">
        <v>3000</v>
      </c>
      <c r="F60" s="132"/>
      <c r="G60" s="133"/>
      <c r="H60" s="130"/>
      <c r="I60" s="419">
        <f>E60</f>
        <v>3000</v>
      </c>
      <c r="J60" s="132"/>
      <c r="K60" s="133"/>
      <c r="L60" s="134"/>
      <c r="M60" s="135">
        <v>124.4</v>
      </c>
      <c r="N60" s="132"/>
      <c r="O60" s="136"/>
      <c r="P60" s="137"/>
      <c r="Q60" s="138"/>
    </row>
    <row r="61" spans="1:24" s="159" customFormat="1" ht="16.5" thickBot="1" x14ac:dyDescent="0.3">
      <c r="A61" s="149"/>
      <c r="B61" s="150" t="s">
        <v>14</v>
      </c>
      <c r="C61" s="470"/>
      <c r="D61" s="471">
        <f>D9+D56+D58</f>
        <v>1167062.1000000001</v>
      </c>
      <c r="E61" s="471">
        <f>E9+E56+E58</f>
        <v>3288764.7999999993</v>
      </c>
      <c r="F61" s="154"/>
      <c r="G61" s="472"/>
      <c r="H61" s="471">
        <f>H9+H56+H58</f>
        <v>1167063</v>
      </c>
      <c r="I61" s="471">
        <f>I9+I56+I58</f>
        <v>3327019.7999999993</v>
      </c>
      <c r="J61" s="154"/>
      <c r="K61" s="472"/>
      <c r="L61" s="471">
        <f>L9+L56+L58</f>
        <v>571205.41521999997</v>
      </c>
      <c r="M61" s="471">
        <f>M9+M56+M58</f>
        <v>2634563.04452</v>
      </c>
      <c r="N61" s="154"/>
      <c r="O61" s="157"/>
      <c r="P61" s="158"/>
      <c r="Q61" s="473"/>
      <c r="R61" s="474">
        <f>I61-I58-I31</f>
        <v>3278044.3999999994</v>
      </c>
      <c r="S61" s="475">
        <f>M61-M58-M31</f>
        <v>2634348.79452</v>
      </c>
      <c r="T61" s="160"/>
      <c r="U61" s="475"/>
      <c r="V61" s="475"/>
      <c r="W61" s="475"/>
      <c r="X61" s="475"/>
    </row>
    <row r="62" spans="1:24" s="113" customFormat="1" ht="19.5" thickBot="1" x14ac:dyDescent="0.35">
      <c r="A62" s="699" t="s">
        <v>19</v>
      </c>
      <c r="B62" s="700"/>
      <c r="C62" s="700"/>
      <c r="D62" s="700"/>
      <c r="E62" s="700"/>
      <c r="F62" s="700"/>
      <c r="G62" s="700"/>
      <c r="H62" s="700"/>
      <c r="I62" s="700"/>
      <c r="J62" s="700"/>
      <c r="K62" s="700"/>
      <c r="L62" s="700"/>
      <c r="M62" s="700"/>
      <c r="N62" s="700"/>
      <c r="O62" s="700"/>
      <c r="P62" s="701"/>
      <c r="Q62" s="105"/>
    </row>
    <row r="63" spans="1:24" s="113" customFormat="1" ht="38.25" x14ac:dyDescent="0.3">
      <c r="A63" s="287" t="s">
        <v>280</v>
      </c>
      <c r="B63" s="288" t="s">
        <v>239</v>
      </c>
      <c r="C63" s="706" t="s">
        <v>140</v>
      </c>
      <c r="D63" s="616">
        <f>D64+D65+D66+D67+D68+D69+D70+D71+D72+D73+D74+D75+D76+D77+D78+D79+D80+D81+D82+D83+D84+D85+D86+D87+D88</f>
        <v>800027.09999999986</v>
      </c>
      <c r="E63" s="479">
        <f>E64+E65+E66+E67+E68+E69+E70+E71+E72+E73+E74+E75+E76+E77+E78+E79+E80+E81+E82+E83+E84+E85+E86+E87+E88</f>
        <v>1531623.9</v>
      </c>
      <c r="F63" s="477"/>
      <c r="G63" s="478"/>
      <c r="H63" s="616">
        <f>H64+H65+H66+H67+H68+H69+H70+H71+H72+H73+H74+H75+H76+H77+H78+H79+H80+H81+H82+H83+H84+H85+H86+H87+H88</f>
        <v>800027.09999999986</v>
      </c>
      <c r="I63" s="476">
        <f>I64+I65+I66+I67+I68+I69+I70+I71+I72+I73+I74+I75+I76+I77+I78+I79+I80+I81+I82+I83+I84+I85+I86+I87+I88</f>
        <v>1483368.9</v>
      </c>
      <c r="J63" s="479"/>
      <c r="K63" s="478"/>
      <c r="L63" s="476">
        <f>L64+L65+L66+L67+L68+L69+L70+L71+L72+L73+L74+L75+L76+L77+L78+L79+L80+L81+L82+L83+L84+L85+L86+L87+L88</f>
        <v>402226.72246999998</v>
      </c>
      <c r="M63" s="479">
        <f>M64+M65+M66+M67+M68+M69+M70+M71+M72+M73+M74+M75+M76+M77+M78+M79+M80+M81+M82+M83+M84+M85+M86+M87+M88</f>
        <v>947215.68056000001</v>
      </c>
      <c r="N63" s="476"/>
      <c r="O63" s="478"/>
      <c r="P63" s="476"/>
      <c r="Q63" s="480">
        <f>H63+I63</f>
        <v>2283396</v>
      </c>
      <c r="R63" s="481">
        <f>L63+M63</f>
        <v>1349442.4030299999</v>
      </c>
    </row>
    <row r="64" spans="1:24" s="113" customFormat="1" ht="38.25" customHeight="1" x14ac:dyDescent="0.25">
      <c r="A64" s="102" t="s">
        <v>36</v>
      </c>
      <c r="B64" s="103" t="s">
        <v>75</v>
      </c>
      <c r="C64" s="694"/>
      <c r="D64" s="482"/>
      <c r="E64" s="419">
        <v>166417.9</v>
      </c>
      <c r="F64" s="483"/>
      <c r="G64" s="484"/>
      <c r="H64" s="482"/>
      <c r="I64" s="419">
        <f>E64</f>
        <v>166417.9</v>
      </c>
      <c r="J64" s="483"/>
      <c r="K64" s="485"/>
      <c r="L64" s="486"/>
      <c r="M64" s="104">
        <v>139302.43512000001</v>
      </c>
      <c r="N64" s="140"/>
      <c r="O64" s="141"/>
      <c r="P64" s="142"/>
      <c r="Q64" s="105"/>
    </row>
    <row r="65" spans="1:18" s="113" customFormat="1" ht="63.75" x14ac:dyDescent="0.25">
      <c r="A65" s="106" t="s">
        <v>37</v>
      </c>
      <c r="B65" s="107" t="s">
        <v>76</v>
      </c>
      <c r="C65" s="694"/>
      <c r="D65" s="436"/>
      <c r="E65" s="428">
        <v>3600</v>
      </c>
      <c r="F65" s="437"/>
      <c r="G65" s="438"/>
      <c r="H65" s="436"/>
      <c r="I65" s="419">
        <f t="shared" ref="I65:I88" si="2">E65</f>
        <v>3600</v>
      </c>
      <c r="J65" s="437"/>
      <c r="K65" s="439"/>
      <c r="L65" s="487"/>
      <c r="M65" s="433">
        <v>1000</v>
      </c>
      <c r="N65" s="143"/>
      <c r="O65" s="441"/>
      <c r="P65" s="442"/>
      <c r="Q65" s="105"/>
    </row>
    <row r="66" spans="1:18" s="113" customFormat="1" ht="63.75" x14ac:dyDescent="0.25">
      <c r="A66" s="106" t="s">
        <v>38</v>
      </c>
      <c r="B66" s="107" t="s">
        <v>173</v>
      </c>
      <c r="C66" s="694"/>
      <c r="D66" s="436"/>
      <c r="E66" s="428">
        <v>2256.6999999999998</v>
      </c>
      <c r="F66" s="437"/>
      <c r="G66" s="438"/>
      <c r="H66" s="436"/>
      <c r="I66" s="419">
        <f t="shared" si="2"/>
        <v>2256.6999999999998</v>
      </c>
      <c r="J66" s="437"/>
      <c r="K66" s="439"/>
      <c r="L66" s="487"/>
      <c r="M66" s="433">
        <v>1309.7874400000001</v>
      </c>
      <c r="N66" s="143"/>
      <c r="O66" s="441"/>
      <c r="P66" s="442"/>
      <c r="Q66" s="105"/>
    </row>
    <row r="67" spans="1:18" s="113" customFormat="1" ht="76.5" x14ac:dyDescent="0.25">
      <c r="A67" s="106" t="s">
        <v>39</v>
      </c>
      <c r="B67" s="107" t="s">
        <v>77</v>
      </c>
      <c r="C67" s="694"/>
      <c r="D67" s="436"/>
      <c r="E67" s="428">
        <v>3636.1</v>
      </c>
      <c r="F67" s="437"/>
      <c r="G67" s="438"/>
      <c r="H67" s="436"/>
      <c r="I67" s="419">
        <f t="shared" si="2"/>
        <v>3636.1</v>
      </c>
      <c r="J67" s="437"/>
      <c r="K67" s="439"/>
      <c r="L67" s="487"/>
      <c r="M67" s="433">
        <v>1511.6792700000001</v>
      </c>
      <c r="N67" s="143"/>
      <c r="O67" s="441"/>
      <c r="P67" s="442"/>
      <c r="Q67" s="105"/>
    </row>
    <row r="68" spans="1:18" s="113" customFormat="1" ht="72.75" customHeight="1" x14ac:dyDescent="0.25">
      <c r="A68" s="106" t="s">
        <v>40</v>
      </c>
      <c r="B68" s="107" t="s">
        <v>175</v>
      </c>
      <c r="C68" s="694"/>
      <c r="D68" s="436"/>
      <c r="E68" s="428">
        <v>33.299999999999997</v>
      </c>
      <c r="F68" s="437"/>
      <c r="G68" s="438"/>
      <c r="H68" s="436"/>
      <c r="I68" s="419">
        <f t="shared" si="2"/>
        <v>33.299999999999997</v>
      </c>
      <c r="J68" s="437"/>
      <c r="K68" s="439"/>
      <c r="L68" s="487"/>
      <c r="M68" s="433">
        <v>0</v>
      </c>
      <c r="N68" s="143"/>
      <c r="O68" s="441"/>
      <c r="P68" s="442"/>
      <c r="Q68" s="105"/>
    </row>
    <row r="69" spans="1:18" s="113" customFormat="1" ht="133.5" customHeight="1" x14ac:dyDescent="0.25">
      <c r="A69" s="106" t="s">
        <v>169</v>
      </c>
      <c r="B69" s="107" t="s">
        <v>176</v>
      </c>
      <c r="C69" s="694"/>
      <c r="D69" s="436"/>
      <c r="E69" s="488">
        <v>266.7</v>
      </c>
      <c r="F69" s="489"/>
      <c r="G69" s="490"/>
      <c r="H69" s="491"/>
      <c r="I69" s="419">
        <f t="shared" si="2"/>
        <v>266.7</v>
      </c>
      <c r="J69" s="489"/>
      <c r="K69" s="492"/>
      <c r="L69" s="493"/>
      <c r="M69" s="433">
        <v>265.2</v>
      </c>
      <c r="N69" s="143"/>
      <c r="O69" s="441"/>
      <c r="P69" s="442"/>
      <c r="Q69" s="105"/>
    </row>
    <row r="70" spans="1:18" s="113" customFormat="1" ht="25.5" x14ac:dyDescent="0.25">
      <c r="A70" s="106" t="s">
        <v>170</v>
      </c>
      <c r="B70" s="107" t="s">
        <v>80</v>
      </c>
      <c r="C70" s="694"/>
      <c r="D70" s="436"/>
      <c r="E70" s="428">
        <v>138811</v>
      </c>
      <c r="F70" s="437"/>
      <c r="G70" s="438"/>
      <c r="H70" s="436"/>
      <c r="I70" s="419">
        <f t="shared" si="2"/>
        <v>138811</v>
      </c>
      <c r="J70" s="437"/>
      <c r="K70" s="439"/>
      <c r="L70" s="487"/>
      <c r="M70" s="433">
        <v>113310.48820000001</v>
      </c>
      <c r="N70" s="143"/>
      <c r="O70" s="441"/>
      <c r="P70" s="442"/>
      <c r="Q70" s="105"/>
    </row>
    <row r="71" spans="1:18" s="113" customFormat="1" ht="127.5" customHeight="1" x14ac:dyDescent="0.25">
      <c r="A71" s="106" t="s">
        <v>231</v>
      </c>
      <c r="B71" s="107" t="s">
        <v>81</v>
      </c>
      <c r="C71" s="698" t="s">
        <v>140</v>
      </c>
      <c r="D71" s="436"/>
      <c r="E71" s="428">
        <v>527.1</v>
      </c>
      <c r="F71" s="437"/>
      <c r="G71" s="438"/>
      <c r="H71" s="436"/>
      <c r="I71" s="419">
        <f t="shared" si="2"/>
        <v>527.1</v>
      </c>
      <c r="J71" s="437"/>
      <c r="K71" s="439"/>
      <c r="L71" s="487"/>
      <c r="M71" s="144">
        <v>317.77089999999998</v>
      </c>
      <c r="N71" s="143"/>
      <c r="O71" s="441"/>
      <c r="P71" s="442"/>
      <c r="Q71" s="105"/>
    </row>
    <row r="72" spans="1:18" s="113" customFormat="1" ht="61.5" customHeight="1" x14ac:dyDescent="0.25">
      <c r="A72" s="106" t="s">
        <v>130</v>
      </c>
      <c r="B72" s="107" t="s">
        <v>82</v>
      </c>
      <c r="C72" s="698"/>
      <c r="D72" s="436"/>
      <c r="E72" s="488">
        <v>5423</v>
      </c>
      <c r="F72" s="489"/>
      <c r="G72" s="490"/>
      <c r="H72" s="491"/>
      <c r="I72" s="419">
        <v>6423</v>
      </c>
      <c r="J72" s="489"/>
      <c r="K72" s="492"/>
      <c r="L72" s="493"/>
      <c r="M72" s="494">
        <v>6326.8211899999997</v>
      </c>
      <c r="N72" s="143"/>
      <c r="O72" s="441"/>
      <c r="P72" s="442"/>
      <c r="Q72" s="105"/>
    </row>
    <row r="73" spans="1:18" s="113" customFormat="1" ht="38.25" x14ac:dyDescent="0.25">
      <c r="A73" s="106" t="s">
        <v>133</v>
      </c>
      <c r="B73" s="107" t="s">
        <v>83</v>
      </c>
      <c r="C73" s="698"/>
      <c r="D73" s="495"/>
      <c r="E73" s="122">
        <v>253.8</v>
      </c>
      <c r="F73" s="496"/>
      <c r="G73" s="497"/>
      <c r="H73" s="495"/>
      <c r="I73" s="419">
        <f t="shared" si="2"/>
        <v>253.8</v>
      </c>
      <c r="J73" s="496"/>
      <c r="K73" s="498"/>
      <c r="L73" s="495"/>
      <c r="M73" s="499">
        <v>0</v>
      </c>
      <c r="N73" s="500"/>
      <c r="O73" s="501"/>
      <c r="P73" s="502"/>
      <c r="Q73" s="105"/>
    </row>
    <row r="74" spans="1:18" s="113" customFormat="1" ht="40.5" customHeight="1" x14ac:dyDescent="0.25">
      <c r="A74" s="106" t="s">
        <v>153</v>
      </c>
      <c r="B74" s="107" t="s">
        <v>177</v>
      </c>
      <c r="C74" s="698"/>
      <c r="D74" s="436">
        <v>295705.3</v>
      </c>
      <c r="E74" s="428">
        <v>281538.5</v>
      </c>
      <c r="F74" s="437"/>
      <c r="G74" s="438"/>
      <c r="H74" s="436">
        <f>D74</f>
        <v>295705.3</v>
      </c>
      <c r="I74" s="419">
        <f t="shared" si="2"/>
        <v>281538.5</v>
      </c>
      <c r="J74" s="437"/>
      <c r="K74" s="439"/>
      <c r="L74" s="436">
        <v>158587.46646</v>
      </c>
      <c r="M74" s="433">
        <v>153445.12377999999</v>
      </c>
      <c r="N74" s="143"/>
      <c r="O74" s="441"/>
      <c r="P74" s="442"/>
      <c r="Q74" s="105"/>
    </row>
    <row r="75" spans="1:18" s="113" customFormat="1" ht="76.5" customHeight="1" x14ac:dyDescent="0.25">
      <c r="A75" s="106" t="s">
        <v>242</v>
      </c>
      <c r="B75" s="107" t="s">
        <v>178</v>
      </c>
      <c r="C75" s="698"/>
      <c r="D75" s="436"/>
      <c r="E75" s="428">
        <v>114.9</v>
      </c>
      <c r="F75" s="122"/>
      <c r="G75" s="123"/>
      <c r="H75" s="436"/>
      <c r="I75" s="419">
        <f t="shared" si="2"/>
        <v>114.9</v>
      </c>
      <c r="J75" s="122"/>
      <c r="K75" s="448"/>
      <c r="L75" s="436"/>
      <c r="M75" s="433">
        <v>95.521109999999993</v>
      </c>
      <c r="N75" s="503"/>
      <c r="O75" s="124"/>
      <c r="P75" s="126"/>
      <c r="Q75" s="105"/>
    </row>
    <row r="76" spans="1:18" s="113" customFormat="1" ht="67.5" customHeight="1" x14ac:dyDescent="0.25">
      <c r="A76" s="106" t="s">
        <v>243</v>
      </c>
      <c r="B76" s="107" t="s">
        <v>84</v>
      </c>
      <c r="C76" s="698"/>
      <c r="D76" s="436"/>
      <c r="E76" s="428">
        <v>357697.6</v>
      </c>
      <c r="F76" s="122"/>
      <c r="G76" s="123"/>
      <c r="H76" s="436"/>
      <c r="I76" s="419">
        <v>308442.59999999998</v>
      </c>
      <c r="J76" s="122"/>
      <c r="K76" s="448"/>
      <c r="L76" s="436"/>
      <c r="M76" s="433">
        <v>199047.10657999999</v>
      </c>
      <c r="N76" s="503"/>
      <c r="O76" s="124"/>
      <c r="P76" s="126"/>
      <c r="Q76" s="105"/>
    </row>
    <row r="77" spans="1:18" s="113" customFormat="1" ht="63.75" x14ac:dyDescent="0.25">
      <c r="A77" s="106" t="s">
        <v>244</v>
      </c>
      <c r="B77" s="107" t="s">
        <v>85</v>
      </c>
      <c r="C77" s="698"/>
      <c r="D77" s="436"/>
      <c r="E77" s="428">
        <v>2369.4</v>
      </c>
      <c r="F77" s="122"/>
      <c r="G77" s="123"/>
      <c r="H77" s="436"/>
      <c r="I77" s="419">
        <f t="shared" si="2"/>
        <v>2369.4</v>
      </c>
      <c r="J77" s="122"/>
      <c r="K77" s="448"/>
      <c r="L77" s="436"/>
      <c r="M77" s="433">
        <v>1358.4692</v>
      </c>
      <c r="N77" s="503"/>
      <c r="O77" s="124"/>
      <c r="P77" s="126"/>
      <c r="Q77" s="105"/>
    </row>
    <row r="78" spans="1:18" s="113" customFormat="1" ht="81" customHeight="1" x14ac:dyDescent="0.25">
      <c r="A78" s="106" t="s">
        <v>245</v>
      </c>
      <c r="B78" s="107" t="s">
        <v>179</v>
      </c>
      <c r="C78" s="698"/>
      <c r="D78" s="436"/>
      <c r="E78" s="428">
        <v>1749.2</v>
      </c>
      <c r="F78" s="122"/>
      <c r="G78" s="123"/>
      <c r="H78" s="449"/>
      <c r="I78" s="419">
        <f t="shared" si="2"/>
        <v>1749.2</v>
      </c>
      <c r="J78" s="504"/>
      <c r="K78" s="505"/>
      <c r="L78" s="449"/>
      <c r="M78" s="433">
        <v>1698.35717</v>
      </c>
      <c r="N78" s="503"/>
      <c r="O78" s="124"/>
      <c r="P78" s="450"/>
      <c r="Q78" s="107"/>
      <c r="R78" s="107"/>
    </row>
    <row r="79" spans="1:18" s="113" customFormat="1" ht="101.25" customHeight="1" x14ac:dyDescent="0.25">
      <c r="A79" s="106" t="s">
        <v>246</v>
      </c>
      <c r="B79" s="107" t="s">
        <v>86</v>
      </c>
      <c r="C79" s="698"/>
      <c r="D79" s="436">
        <v>9156.7000000000007</v>
      </c>
      <c r="E79" s="428"/>
      <c r="F79" s="122"/>
      <c r="G79" s="123"/>
      <c r="H79" s="449">
        <f t="shared" ref="H79:H85" si="3">D79</f>
        <v>9156.7000000000007</v>
      </c>
      <c r="I79" s="419">
        <f t="shared" si="2"/>
        <v>0</v>
      </c>
      <c r="J79" s="122"/>
      <c r="K79" s="448"/>
      <c r="L79" s="436">
        <v>2653.5560300000002</v>
      </c>
      <c r="M79" s="433"/>
      <c r="N79" s="503"/>
      <c r="O79" s="124"/>
      <c r="P79" s="126"/>
      <c r="Q79" s="105"/>
    </row>
    <row r="80" spans="1:18" s="113" customFormat="1" ht="95.25" customHeight="1" x14ac:dyDescent="0.25">
      <c r="A80" s="106" t="s">
        <v>247</v>
      </c>
      <c r="B80" s="107" t="s">
        <v>87</v>
      </c>
      <c r="C80" s="698"/>
      <c r="D80" s="436">
        <v>437451.6</v>
      </c>
      <c r="E80" s="428"/>
      <c r="F80" s="122"/>
      <c r="G80" s="123"/>
      <c r="H80" s="449">
        <f t="shared" si="3"/>
        <v>437451.6</v>
      </c>
      <c r="I80" s="419">
        <f t="shared" si="2"/>
        <v>0</v>
      </c>
      <c r="J80" s="122"/>
      <c r="K80" s="448"/>
      <c r="L80" s="436">
        <v>215530.48384</v>
      </c>
      <c r="M80" s="433"/>
      <c r="N80" s="503"/>
      <c r="O80" s="124"/>
      <c r="P80" s="126"/>
      <c r="Q80" s="105"/>
    </row>
    <row r="81" spans="1:20" s="113" customFormat="1" ht="83.25" customHeight="1" x14ac:dyDescent="0.25">
      <c r="A81" s="106" t="s">
        <v>248</v>
      </c>
      <c r="B81" s="107" t="s">
        <v>88</v>
      </c>
      <c r="C81" s="698" t="s">
        <v>140</v>
      </c>
      <c r="D81" s="436">
        <v>2.7</v>
      </c>
      <c r="E81" s="428"/>
      <c r="F81" s="122"/>
      <c r="G81" s="123"/>
      <c r="H81" s="449">
        <f t="shared" si="3"/>
        <v>2.7</v>
      </c>
      <c r="I81" s="419">
        <f t="shared" si="2"/>
        <v>0</v>
      </c>
      <c r="J81" s="122"/>
      <c r="K81" s="448"/>
      <c r="L81" s="436">
        <v>0</v>
      </c>
      <c r="M81" s="433"/>
      <c r="N81" s="503"/>
      <c r="O81" s="124"/>
      <c r="P81" s="506"/>
      <c r="Q81" s="105"/>
    </row>
    <row r="82" spans="1:20" s="113" customFormat="1" ht="110.25" customHeight="1" x14ac:dyDescent="0.25">
      <c r="A82" s="106" t="s">
        <v>249</v>
      </c>
      <c r="B82" s="107" t="s">
        <v>89</v>
      </c>
      <c r="C82" s="698"/>
      <c r="D82" s="436">
        <v>0.6</v>
      </c>
      <c r="E82" s="428"/>
      <c r="F82" s="122"/>
      <c r="G82" s="123"/>
      <c r="H82" s="449">
        <f t="shared" si="3"/>
        <v>0.6</v>
      </c>
      <c r="I82" s="419">
        <f t="shared" si="2"/>
        <v>0</v>
      </c>
      <c r="J82" s="122"/>
      <c r="K82" s="448"/>
      <c r="L82" s="449">
        <v>0</v>
      </c>
      <c r="M82" s="144"/>
      <c r="N82" s="503"/>
      <c r="O82" s="124"/>
      <c r="P82" s="450"/>
      <c r="Q82" s="105"/>
    </row>
    <row r="83" spans="1:20" s="113" customFormat="1" ht="88.5" customHeight="1" x14ac:dyDescent="0.25">
      <c r="A83" s="106" t="s">
        <v>250</v>
      </c>
      <c r="B83" s="107" t="s">
        <v>90</v>
      </c>
      <c r="C83" s="698"/>
      <c r="D83" s="436">
        <v>50543.199999999997</v>
      </c>
      <c r="E83" s="428"/>
      <c r="F83" s="122"/>
      <c r="G83" s="123"/>
      <c r="H83" s="449">
        <f t="shared" si="3"/>
        <v>50543.199999999997</v>
      </c>
      <c r="I83" s="419">
        <f t="shared" si="2"/>
        <v>0</v>
      </c>
      <c r="J83" s="122"/>
      <c r="K83" s="448"/>
      <c r="L83" s="449">
        <v>20525.775539999999</v>
      </c>
      <c r="M83" s="144"/>
      <c r="N83" s="503"/>
      <c r="O83" s="124"/>
      <c r="P83" s="450"/>
      <c r="Q83" s="105"/>
    </row>
    <row r="84" spans="1:20" s="113" customFormat="1" ht="70.5" customHeight="1" x14ac:dyDescent="0.25">
      <c r="A84" s="106" t="s">
        <v>251</v>
      </c>
      <c r="B84" s="107" t="s">
        <v>91</v>
      </c>
      <c r="C84" s="698"/>
      <c r="D84" s="436">
        <v>7061.7</v>
      </c>
      <c r="E84" s="428"/>
      <c r="F84" s="122"/>
      <c r="G84" s="123"/>
      <c r="H84" s="449">
        <f t="shared" si="3"/>
        <v>7061.7</v>
      </c>
      <c r="I84" s="419">
        <f t="shared" si="2"/>
        <v>0</v>
      </c>
      <c r="J84" s="122"/>
      <c r="K84" s="448"/>
      <c r="L84" s="449">
        <v>4929.4405999999999</v>
      </c>
      <c r="M84" s="144"/>
      <c r="N84" s="503"/>
      <c r="O84" s="124"/>
      <c r="P84" s="450"/>
      <c r="Q84" s="105"/>
    </row>
    <row r="85" spans="1:20" s="113" customFormat="1" ht="88.5" customHeight="1" x14ac:dyDescent="0.25">
      <c r="A85" s="106" t="s">
        <v>253</v>
      </c>
      <c r="B85" s="107" t="s">
        <v>92</v>
      </c>
      <c r="C85" s="698"/>
      <c r="D85" s="436">
        <v>105.3</v>
      </c>
      <c r="E85" s="428"/>
      <c r="F85" s="122"/>
      <c r="G85" s="123"/>
      <c r="H85" s="449">
        <f t="shared" si="3"/>
        <v>105.3</v>
      </c>
      <c r="I85" s="419">
        <f t="shared" si="2"/>
        <v>0</v>
      </c>
      <c r="J85" s="122"/>
      <c r="K85" s="448"/>
      <c r="L85" s="436">
        <v>0</v>
      </c>
      <c r="M85" s="144"/>
      <c r="N85" s="503"/>
      <c r="O85" s="124"/>
      <c r="P85" s="450"/>
      <c r="Q85" s="105"/>
    </row>
    <row r="86" spans="1:20" s="113" customFormat="1" ht="228.75" customHeight="1" x14ac:dyDescent="0.25">
      <c r="A86" s="106" t="s">
        <v>254</v>
      </c>
      <c r="B86" s="507" t="s">
        <v>174</v>
      </c>
      <c r="C86" s="698"/>
      <c r="D86" s="436"/>
      <c r="E86" s="428">
        <v>9647.2000000000007</v>
      </c>
      <c r="F86" s="122"/>
      <c r="G86" s="123"/>
      <c r="H86" s="436"/>
      <c r="I86" s="419">
        <f t="shared" si="2"/>
        <v>9647.2000000000007</v>
      </c>
      <c r="J86" s="122"/>
      <c r="K86" s="448"/>
      <c r="L86" s="449"/>
      <c r="M86" s="144">
        <v>7409.9520000000002</v>
      </c>
      <c r="N86" s="503"/>
      <c r="O86" s="124"/>
      <c r="P86" s="450"/>
      <c r="Q86" s="105"/>
    </row>
    <row r="87" spans="1:20" s="113" customFormat="1" ht="86.25" customHeight="1" x14ac:dyDescent="0.25">
      <c r="A87" s="106" t="s">
        <v>255</v>
      </c>
      <c r="B87" s="507" t="s">
        <v>78</v>
      </c>
      <c r="C87" s="698"/>
      <c r="D87" s="436"/>
      <c r="E87" s="428">
        <v>544644</v>
      </c>
      <c r="F87" s="122"/>
      <c r="G87" s="123"/>
      <c r="H87" s="436"/>
      <c r="I87" s="419">
        <f t="shared" si="2"/>
        <v>544644</v>
      </c>
      <c r="J87" s="122"/>
      <c r="K87" s="448"/>
      <c r="L87" s="436"/>
      <c r="M87" s="433">
        <v>311996.28259999998</v>
      </c>
      <c r="N87" s="503"/>
      <c r="O87" s="124"/>
      <c r="P87" s="506"/>
      <c r="Q87" s="105"/>
    </row>
    <row r="88" spans="1:20" s="113" customFormat="1" ht="54" customHeight="1" thickBot="1" x14ac:dyDescent="0.3">
      <c r="A88" s="106" t="s">
        <v>256</v>
      </c>
      <c r="B88" s="107" t="s">
        <v>79</v>
      </c>
      <c r="C88" s="698"/>
      <c r="D88" s="436"/>
      <c r="E88" s="428">
        <v>12637.5</v>
      </c>
      <c r="F88" s="122"/>
      <c r="G88" s="123"/>
      <c r="H88" s="436"/>
      <c r="I88" s="419">
        <f t="shared" si="2"/>
        <v>12637.5</v>
      </c>
      <c r="J88" s="122"/>
      <c r="K88" s="448"/>
      <c r="L88" s="449"/>
      <c r="M88" s="144">
        <v>8820.6859999999997</v>
      </c>
      <c r="N88" s="503"/>
      <c r="O88" s="124"/>
      <c r="P88" s="450"/>
      <c r="Q88" s="105"/>
    </row>
    <row r="89" spans="1:20" s="159" customFormat="1" ht="15.75" thickBot="1" x14ac:dyDescent="0.3">
      <c r="A89" s="508"/>
      <c r="B89" s="509" t="s">
        <v>14</v>
      </c>
      <c r="C89" s="510"/>
      <c r="D89" s="511">
        <f>D63</f>
        <v>800027.09999999986</v>
      </c>
      <c r="E89" s="511">
        <f>E63</f>
        <v>1531623.9</v>
      </c>
      <c r="F89" s="512"/>
      <c r="G89" s="513"/>
      <c r="H89" s="511">
        <f>H63</f>
        <v>800027.09999999986</v>
      </c>
      <c r="I89" s="511">
        <f>I63</f>
        <v>1483368.9</v>
      </c>
      <c r="J89" s="512"/>
      <c r="K89" s="514"/>
      <c r="L89" s="511">
        <f>L63</f>
        <v>402226.72246999998</v>
      </c>
      <c r="M89" s="511">
        <f>M63</f>
        <v>947215.68056000001</v>
      </c>
      <c r="N89" s="515"/>
      <c r="O89" s="516"/>
      <c r="P89" s="517"/>
      <c r="Q89" s="105"/>
      <c r="R89" s="518"/>
      <c r="S89" s="475"/>
      <c r="T89" s="160"/>
    </row>
    <row r="90" spans="1:20" s="113" customFormat="1" ht="19.5" thickBot="1" x14ac:dyDescent="0.3">
      <c r="A90" s="690" t="s">
        <v>20</v>
      </c>
      <c r="B90" s="691"/>
      <c r="C90" s="691"/>
      <c r="D90" s="691"/>
      <c r="E90" s="691"/>
      <c r="F90" s="691"/>
      <c r="G90" s="691"/>
      <c r="H90" s="691"/>
      <c r="I90" s="691"/>
      <c r="J90" s="691"/>
      <c r="K90" s="691"/>
      <c r="L90" s="691"/>
      <c r="M90" s="691"/>
      <c r="N90" s="691"/>
      <c r="O90" s="691"/>
      <c r="P90" s="692"/>
      <c r="Q90" s="105"/>
    </row>
    <row r="91" spans="1:20" s="113" customFormat="1" ht="123.75" customHeight="1" x14ac:dyDescent="0.25">
      <c r="A91" s="519" t="s">
        <v>240</v>
      </c>
      <c r="B91" s="288" t="s">
        <v>281</v>
      </c>
      <c r="C91" s="520" t="s">
        <v>282</v>
      </c>
      <c r="D91" s="521">
        <f>D92+D106+D108+D115</f>
        <v>0</v>
      </c>
      <c r="E91" s="522">
        <f>E92+E106+E108+E115</f>
        <v>31910</v>
      </c>
      <c r="F91" s="523"/>
      <c r="G91" s="519"/>
      <c r="H91" s="521">
        <f>H92+H106+H108+H115</f>
        <v>0</v>
      </c>
      <c r="I91" s="522">
        <f>I92+I106+I108+I115</f>
        <v>31910</v>
      </c>
      <c r="J91" s="523"/>
      <c r="K91" s="519"/>
      <c r="L91" s="521">
        <f>L92+L106+L108+L115</f>
        <v>0</v>
      </c>
      <c r="M91" s="522">
        <f>M92+M106+M108+M115</f>
        <v>1358.8108999999999</v>
      </c>
      <c r="N91" s="523"/>
      <c r="O91" s="519"/>
      <c r="P91" s="524"/>
      <c r="Q91" s="391">
        <f>M91-M92</f>
        <v>891.41089999999997</v>
      </c>
    </row>
    <row r="92" spans="1:20" s="113" customFormat="1" ht="38.25" customHeight="1" x14ac:dyDescent="0.25">
      <c r="A92" s="309" t="s">
        <v>36</v>
      </c>
      <c r="B92" s="310" t="s">
        <v>95</v>
      </c>
      <c r="C92" s="525"/>
      <c r="D92" s="526">
        <f>D93+D94+D105</f>
        <v>0</v>
      </c>
      <c r="E92" s="526">
        <f>E93+E94+E105</f>
        <v>25750</v>
      </c>
      <c r="F92" s="527"/>
      <c r="G92" s="528"/>
      <c r="H92" s="526">
        <f>H93+H94+H105</f>
        <v>0</v>
      </c>
      <c r="I92" s="526">
        <f>I93+I94+I105</f>
        <v>25750</v>
      </c>
      <c r="J92" s="529"/>
      <c r="K92" s="530"/>
      <c r="L92" s="531">
        <f>L94+L105</f>
        <v>0</v>
      </c>
      <c r="M92" s="526">
        <f>M93+M94+M105</f>
        <v>467.4</v>
      </c>
      <c r="N92" s="527"/>
      <c r="O92" s="528"/>
      <c r="P92" s="532"/>
      <c r="Q92" s="105"/>
    </row>
    <row r="93" spans="1:20" s="113" customFormat="1" ht="117" customHeight="1" x14ac:dyDescent="0.25">
      <c r="A93" s="686" t="s">
        <v>283</v>
      </c>
      <c r="B93" s="679" t="s">
        <v>284</v>
      </c>
      <c r="C93" s="249" t="s">
        <v>506</v>
      </c>
      <c r="D93" s="531"/>
      <c r="E93" s="419">
        <v>14050</v>
      </c>
      <c r="F93" s="464"/>
      <c r="G93" s="465"/>
      <c r="H93" s="419"/>
      <c r="I93" s="419">
        <v>14050</v>
      </c>
      <c r="J93" s="529"/>
      <c r="K93" s="530"/>
      <c r="L93" s="531"/>
      <c r="M93" s="419">
        <v>467.4</v>
      </c>
      <c r="N93" s="527"/>
      <c r="O93" s="528"/>
      <c r="P93" s="532"/>
      <c r="Q93" s="105"/>
    </row>
    <row r="94" spans="1:20" s="113" customFormat="1" ht="114" customHeight="1" x14ac:dyDescent="0.25">
      <c r="A94" s="687"/>
      <c r="B94" s="680"/>
      <c r="C94" s="685" t="s">
        <v>252</v>
      </c>
      <c r="D94" s="533"/>
      <c r="E94" s="428">
        <v>1000</v>
      </c>
      <c r="F94" s="122"/>
      <c r="G94" s="123"/>
      <c r="H94" s="488"/>
      <c r="I94" s="428">
        <v>1000</v>
      </c>
      <c r="J94" s="534"/>
      <c r="K94" s="530"/>
      <c r="L94" s="533"/>
      <c r="M94" s="535">
        <v>0</v>
      </c>
      <c r="N94" s="499"/>
      <c r="O94" s="536"/>
      <c r="P94" s="537"/>
      <c r="Q94" s="105"/>
    </row>
    <row r="95" spans="1:20" s="113" customFormat="1" ht="63.75" hidden="1" customHeight="1" x14ac:dyDescent="0.25">
      <c r="A95" s="201" t="s">
        <v>186</v>
      </c>
      <c r="B95" s="198" t="s">
        <v>97</v>
      </c>
      <c r="C95" s="685"/>
      <c r="D95" s="110"/>
      <c r="E95" s="428"/>
      <c r="F95" s="122"/>
      <c r="G95" s="123"/>
      <c r="H95" s="436"/>
      <c r="I95" s="428"/>
      <c r="J95" s="503"/>
      <c r="K95" s="538"/>
      <c r="L95" s="436"/>
      <c r="M95" s="144"/>
      <c r="N95" s="122"/>
      <c r="O95" s="123"/>
      <c r="P95" s="126"/>
      <c r="Q95" s="105"/>
    </row>
    <row r="96" spans="1:20" s="113" customFormat="1" ht="63.75" hidden="1" customHeight="1" x14ac:dyDescent="0.25">
      <c r="A96" s="232" t="s">
        <v>187</v>
      </c>
      <c r="B96" s="198" t="s">
        <v>98</v>
      </c>
      <c r="C96" s="685"/>
      <c r="D96" s="110"/>
      <c r="E96" s="428"/>
      <c r="F96" s="437"/>
      <c r="G96" s="438"/>
      <c r="H96" s="436"/>
      <c r="I96" s="428"/>
      <c r="J96" s="143"/>
      <c r="K96" s="213"/>
      <c r="L96" s="487"/>
      <c r="M96" s="144"/>
      <c r="N96" s="437"/>
      <c r="O96" s="438"/>
      <c r="P96" s="442"/>
      <c r="Q96" s="105"/>
    </row>
    <row r="97" spans="1:17" s="113" customFormat="1" ht="63.75" hidden="1" customHeight="1" x14ac:dyDescent="0.25">
      <c r="A97" s="232" t="s">
        <v>188</v>
      </c>
      <c r="B97" s="198" t="s">
        <v>99</v>
      </c>
      <c r="C97" s="685"/>
      <c r="D97" s="110"/>
      <c r="E97" s="428"/>
      <c r="F97" s="437"/>
      <c r="G97" s="438"/>
      <c r="H97" s="436"/>
      <c r="I97" s="428"/>
      <c r="J97" s="143"/>
      <c r="K97" s="213"/>
      <c r="L97" s="487"/>
      <c r="M97" s="144"/>
      <c r="N97" s="437"/>
      <c r="O97" s="438"/>
      <c r="P97" s="442"/>
      <c r="Q97" s="105"/>
    </row>
    <row r="98" spans="1:17" s="113" customFormat="1" ht="76.5" hidden="1" customHeight="1" x14ac:dyDescent="0.25">
      <c r="A98" s="232" t="s">
        <v>189</v>
      </c>
      <c r="B98" s="198" t="s">
        <v>100</v>
      </c>
      <c r="C98" s="685"/>
      <c r="D98" s="110"/>
      <c r="E98" s="428"/>
      <c r="F98" s="437"/>
      <c r="G98" s="438"/>
      <c r="H98" s="436"/>
      <c r="I98" s="428"/>
      <c r="J98" s="143"/>
      <c r="K98" s="213"/>
      <c r="L98" s="487"/>
      <c r="M98" s="144"/>
      <c r="N98" s="437"/>
      <c r="O98" s="438"/>
      <c r="P98" s="442"/>
      <c r="Q98" s="105"/>
    </row>
    <row r="99" spans="1:17" s="113" customFormat="1" ht="0.75" hidden="1" customHeight="1" x14ac:dyDescent="0.25">
      <c r="A99" s="232" t="s">
        <v>190</v>
      </c>
      <c r="B99" s="198" t="s">
        <v>182</v>
      </c>
      <c r="C99" s="685"/>
      <c r="D99" s="110"/>
      <c r="E99" s="428"/>
      <c r="F99" s="437"/>
      <c r="G99" s="438"/>
      <c r="H99" s="436"/>
      <c r="I99" s="428"/>
      <c r="J99" s="143"/>
      <c r="K99" s="213"/>
      <c r="L99" s="487"/>
      <c r="M99" s="144"/>
      <c r="N99" s="437"/>
      <c r="O99" s="438"/>
      <c r="P99" s="442"/>
      <c r="Q99" s="105"/>
    </row>
    <row r="100" spans="1:17" s="113" customFormat="1" ht="76.5" hidden="1" customHeight="1" x14ac:dyDescent="0.25">
      <c r="A100" s="539" t="s">
        <v>191</v>
      </c>
      <c r="B100" s="399" t="s">
        <v>101</v>
      </c>
      <c r="C100" s="540"/>
      <c r="D100" s="482"/>
      <c r="E100" s="419">
        <v>0</v>
      </c>
      <c r="F100" s="483"/>
      <c r="G100" s="484"/>
      <c r="H100" s="482"/>
      <c r="I100" s="419">
        <v>0</v>
      </c>
      <c r="J100" s="140"/>
      <c r="K100" s="164"/>
      <c r="L100" s="486"/>
      <c r="M100" s="467">
        <v>0</v>
      </c>
      <c r="N100" s="483"/>
      <c r="O100" s="484"/>
      <c r="P100" s="142"/>
      <c r="Q100" s="105"/>
    </row>
    <row r="101" spans="1:17" s="113" customFormat="1" ht="63.75" hidden="1" customHeight="1" x14ac:dyDescent="0.25">
      <c r="A101" s="541" t="s">
        <v>192</v>
      </c>
      <c r="B101" s="216" t="s">
        <v>102</v>
      </c>
      <c r="C101" s="540"/>
      <c r="D101" s="495"/>
      <c r="E101" s="535">
        <f>E102</f>
        <v>0</v>
      </c>
      <c r="F101" s="496"/>
      <c r="G101" s="497"/>
      <c r="H101" s="495"/>
      <c r="I101" s="535">
        <f>I102</f>
        <v>0</v>
      </c>
      <c r="J101" s="500"/>
      <c r="K101" s="542"/>
      <c r="L101" s="543"/>
      <c r="M101" s="544">
        <f>M102</f>
        <v>0</v>
      </c>
      <c r="N101" s="496"/>
      <c r="O101" s="497"/>
      <c r="P101" s="502"/>
      <c r="Q101" s="105"/>
    </row>
    <row r="102" spans="1:17" s="113" customFormat="1" ht="51" hidden="1" customHeight="1" x14ac:dyDescent="0.25">
      <c r="A102" s="541" t="s">
        <v>193</v>
      </c>
      <c r="B102" s="216" t="s">
        <v>103</v>
      </c>
      <c r="C102" s="540"/>
      <c r="D102" s="495"/>
      <c r="E102" s="535">
        <f>E103+E104</f>
        <v>0</v>
      </c>
      <c r="F102" s="496"/>
      <c r="G102" s="497"/>
      <c r="H102" s="495"/>
      <c r="I102" s="535">
        <f>I103+I104</f>
        <v>0</v>
      </c>
      <c r="J102" s="500"/>
      <c r="K102" s="542"/>
      <c r="L102" s="543"/>
      <c r="M102" s="544">
        <f>M103+M104</f>
        <v>0</v>
      </c>
      <c r="N102" s="496"/>
      <c r="O102" s="497"/>
      <c r="P102" s="502"/>
      <c r="Q102" s="105"/>
    </row>
    <row r="103" spans="1:17" s="113" customFormat="1" ht="63.75" hidden="1" customHeight="1" x14ac:dyDescent="0.25">
      <c r="A103" s="232" t="s">
        <v>194</v>
      </c>
      <c r="B103" s="198" t="s">
        <v>98</v>
      </c>
      <c r="C103" s="540"/>
      <c r="D103" s="436"/>
      <c r="E103" s="428"/>
      <c r="F103" s="437"/>
      <c r="G103" s="438"/>
      <c r="H103" s="436"/>
      <c r="I103" s="428"/>
      <c r="J103" s="143"/>
      <c r="K103" s="213"/>
      <c r="L103" s="487"/>
      <c r="M103" s="144"/>
      <c r="N103" s="437"/>
      <c r="O103" s="438"/>
      <c r="P103" s="442"/>
      <c r="Q103" s="105"/>
    </row>
    <row r="104" spans="1:17" s="113" customFormat="1" ht="76.5" hidden="1" customHeight="1" x14ac:dyDescent="0.25">
      <c r="A104" s="232" t="s">
        <v>195</v>
      </c>
      <c r="B104" s="198" t="s">
        <v>104</v>
      </c>
      <c r="C104" s="540"/>
      <c r="D104" s="436"/>
      <c r="E104" s="428"/>
      <c r="F104" s="437"/>
      <c r="G104" s="438"/>
      <c r="H104" s="436"/>
      <c r="I104" s="428"/>
      <c r="J104" s="143"/>
      <c r="K104" s="213"/>
      <c r="L104" s="487"/>
      <c r="M104" s="144"/>
      <c r="N104" s="437"/>
      <c r="O104" s="438"/>
      <c r="P104" s="442"/>
      <c r="Q104" s="105"/>
    </row>
    <row r="105" spans="1:17" s="113" customFormat="1" ht="167.25" customHeight="1" x14ac:dyDescent="0.25">
      <c r="A105" s="201" t="s">
        <v>285</v>
      </c>
      <c r="B105" s="507" t="s">
        <v>286</v>
      </c>
      <c r="C105" s="249" t="s">
        <v>506</v>
      </c>
      <c r="D105" s="436"/>
      <c r="E105" s="428">
        <v>10700</v>
      </c>
      <c r="F105" s="437"/>
      <c r="G105" s="438"/>
      <c r="H105" s="436"/>
      <c r="I105" s="428">
        <v>10700</v>
      </c>
      <c r="J105" s="143"/>
      <c r="K105" s="213"/>
      <c r="L105" s="487"/>
      <c r="M105" s="144"/>
      <c r="N105" s="437"/>
      <c r="O105" s="438"/>
      <c r="P105" s="442"/>
      <c r="Q105" s="105"/>
    </row>
    <row r="106" spans="1:17" s="113" customFormat="1" ht="98.25" customHeight="1" x14ac:dyDescent="0.25">
      <c r="A106" s="545" t="s">
        <v>37</v>
      </c>
      <c r="B106" s="546" t="s">
        <v>102</v>
      </c>
      <c r="C106" s="540" t="s">
        <v>140</v>
      </c>
      <c r="D106" s="436">
        <f>D107</f>
        <v>0</v>
      </c>
      <c r="E106" s="436">
        <f>E107</f>
        <v>800</v>
      </c>
      <c r="F106" s="437"/>
      <c r="G106" s="438"/>
      <c r="H106" s="436">
        <f>H107</f>
        <v>0</v>
      </c>
      <c r="I106" s="436">
        <f>I107</f>
        <v>800</v>
      </c>
      <c r="J106" s="143"/>
      <c r="K106" s="213"/>
      <c r="L106" s="436">
        <f>L107</f>
        <v>0</v>
      </c>
      <c r="M106" s="436">
        <f>M107</f>
        <v>647.3809</v>
      </c>
      <c r="N106" s="437"/>
      <c r="O106" s="438"/>
      <c r="P106" s="442"/>
      <c r="Q106" s="105"/>
    </row>
    <row r="107" spans="1:17" s="113" customFormat="1" ht="76.5" customHeight="1" x14ac:dyDescent="0.25">
      <c r="A107" s="201" t="s">
        <v>287</v>
      </c>
      <c r="B107" s="507" t="s">
        <v>103</v>
      </c>
      <c r="C107" s="540"/>
      <c r="D107" s="436"/>
      <c r="E107" s="428">
        <v>800</v>
      </c>
      <c r="F107" s="437"/>
      <c r="G107" s="438"/>
      <c r="H107" s="436"/>
      <c r="I107" s="428">
        <v>800</v>
      </c>
      <c r="J107" s="143"/>
      <c r="K107" s="213"/>
      <c r="L107" s="487"/>
      <c r="M107" s="144">
        <v>647.3809</v>
      </c>
      <c r="N107" s="437"/>
      <c r="O107" s="438"/>
      <c r="P107" s="442"/>
      <c r="Q107" s="105"/>
    </row>
    <row r="108" spans="1:17" s="113" customFormat="1" ht="57.75" customHeight="1" x14ac:dyDescent="0.25">
      <c r="A108" s="547" t="s">
        <v>38</v>
      </c>
      <c r="B108" s="216" t="s">
        <v>105</v>
      </c>
      <c r="C108" s="443"/>
      <c r="D108" s="535">
        <f>D109+D110</f>
        <v>0</v>
      </c>
      <c r="E108" s="535">
        <f>E109+E110</f>
        <v>710</v>
      </c>
      <c r="F108" s="496"/>
      <c r="G108" s="497"/>
      <c r="H108" s="535">
        <f>H109+H110</f>
        <v>0</v>
      </c>
      <c r="I108" s="535">
        <f>I109+I110</f>
        <v>710</v>
      </c>
      <c r="J108" s="548"/>
      <c r="K108" s="549"/>
      <c r="L108" s="535">
        <f>L109+L110</f>
        <v>0</v>
      </c>
      <c r="M108" s="535">
        <f>M109+M110</f>
        <v>244.03</v>
      </c>
      <c r="N108" s="496"/>
      <c r="O108" s="497"/>
      <c r="P108" s="502"/>
      <c r="Q108" s="105"/>
    </row>
    <row r="109" spans="1:17" s="113" customFormat="1" ht="76.5" x14ac:dyDescent="0.25">
      <c r="A109" s="405" t="s">
        <v>93</v>
      </c>
      <c r="B109" s="198" t="s">
        <v>106</v>
      </c>
      <c r="C109" s="443"/>
      <c r="D109" s="436"/>
      <c r="E109" s="428">
        <v>100</v>
      </c>
      <c r="F109" s="437"/>
      <c r="G109" s="438"/>
      <c r="H109" s="436"/>
      <c r="I109" s="428">
        <f t="shared" ref="I109:I114" si="4">E109</f>
        <v>100</v>
      </c>
      <c r="J109" s="550"/>
      <c r="K109" s="551"/>
      <c r="L109" s="487"/>
      <c r="M109" s="144"/>
      <c r="N109" s="437"/>
      <c r="O109" s="438"/>
      <c r="P109" s="442"/>
      <c r="Q109" s="105"/>
    </row>
    <row r="110" spans="1:17" s="113" customFormat="1" ht="159.75" customHeight="1" x14ac:dyDescent="0.25">
      <c r="A110" s="201" t="s">
        <v>94</v>
      </c>
      <c r="B110" s="198" t="s">
        <v>107</v>
      </c>
      <c r="C110" s="443" t="s">
        <v>140</v>
      </c>
      <c r="D110" s="535">
        <f>D111+D112+D113+D114</f>
        <v>0</v>
      </c>
      <c r="E110" s="535">
        <f>E111+E112+E113+E114</f>
        <v>610</v>
      </c>
      <c r="F110" s="496"/>
      <c r="G110" s="497"/>
      <c r="H110" s="535">
        <f>H111+H112+H113+H114</f>
        <v>0</v>
      </c>
      <c r="I110" s="428">
        <f t="shared" si="4"/>
        <v>610</v>
      </c>
      <c r="J110" s="548"/>
      <c r="K110" s="549"/>
      <c r="L110" s="535">
        <f>L111+L112+L113+L114</f>
        <v>0</v>
      </c>
      <c r="M110" s="535">
        <f>M111+M112+M113+M114</f>
        <v>244.03</v>
      </c>
      <c r="N110" s="496"/>
      <c r="O110" s="497"/>
      <c r="P110" s="502"/>
      <c r="Q110" s="105"/>
    </row>
    <row r="111" spans="1:17" s="113" customFormat="1" ht="114.75" x14ac:dyDescent="0.25">
      <c r="A111" s="552" t="s">
        <v>288</v>
      </c>
      <c r="B111" s="198" t="s">
        <v>108</v>
      </c>
      <c r="C111" s="540"/>
      <c r="D111" s="436"/>
      <c r="E111" s="428">
        <v>100</v>
      </c>
      <c r="F111" s="437"/>
      <c r="G111" s="438"/>
      <c r="H111" s="436"/>
      <c r="I111" s="428">
        <f t="shared" si="4"/>
        <v>100</v>
      </c>
      <c r="J111" s="553"/>
      <c r="K111" s="554"/>
      <c r="L111" s="555"/>
      <c r="M111" s="428">
        <v>69.650000000000006</v>
      </c>
      <c r="N111" s="437"/>
      <c r="O111" s="438"/>
      <c r="P111" s="442"/>
      <c r="Q111" s="105"/>
    </row>
    <row r="112" spans="1:17" s="113" customFormat="1" ht="70.5" customHeight="1" x14ac:dyDescent="0.25">
      <c r="A112" s="552" t="s">
        <v>289</v>
      </c>
      <c r="B112" s="198" t="s">
        <v>109</v>
      </c>
      <c r="C112" s="540"/>
      <c r="D112" s="436"/>
      <c r="E112" s="428">
        <v>160</v>
      </c>
      <c r="F112" s="437"/>
      <c r="G112" s="438"/>
      <c r="H112" s="436"/>
      <c r="I112" s="428">
        <f t="shared" si="4"/>
        <v>160</v>
      </c>
      <c r="J112" s="553"/>
      <c r="K112" s="554"/>
      <c r="L112" s="555"/>
      <c r="M112" s="428"/>
      <c r="N112" s="437"/>
      <c r="O112" s="438"/>
      <c r="P112" s="442"/>
      <c r="Q112" s="105"/>
    </row>
    <row r="113" spans="1:19" s="113" customFormat="1" ht="51" x14ac:dyDescent="0.25">
      <c r="A113" s="552" t="s">
        <v>290</v>
      </c>
      <c r="B113" s="198" t="s">
        <v>110</v>
      </c>
      <c r="C113" s="540"/>
      <c r="D113" s="436"/>
      <c r="E113" s="428">
        <v>200</v>
      </c>
      <c r="F113" s="437"/>
      <c r="G113" s="438"/>
      <c r="H113" s="436"/>
      <c r="I113" s="428">
        <f t="shared" si="4"/>
        <v>200</v>
      </c>
      <c r="J113" s="553"/>
      <c r="K113" s="554"/>
      <c r="L113" s="555"/>
      <c r="M113" s="428">
        <f>66+19+19.38</f>
        <v>104.38</v>
      </c>
      <c r="N113" s="437"/>
      <c r="O113" s="438"/>
      <c r="P113" s="442"/>
      <c r="Q113" s="105"/>
    </row>
    <row r="114" spans="1:19" s="113" customFormat="1" ht="38.25" x14ac:dyDescent="0.25">
      <c r="A114" s="552" t="s">
        <v>291</v>
      </c>
      <c r="B114" s="198" t="s">
        <v>111</v>
      </c>
      <c r="C114" s="540"/>
      <c r="D114" s="436"/>
      <c r="E114" s="428">
        <v>150</v>
      </c>
      <c r="F114" s="437"/>
      <c r="G114" s="438"/>
      <c r="H114" s="436"/>
      <c r="I114" s="428">
        <f t="shared" si="4"/>
        <v>150</v>
      </c>
      <c r="J114" s="553"/>
      <c r="K114" s="554"/>
      <c r="L114" s="555"/>
      <c r="M114" s="428">
        <f>70</f>
        <v>70</v>
      </c>
      <c r="N114" s="437"/>
      <c r="O114" s="438"/>
      <c r="P114" s="442"/>
      <c r="Q114" s="105"/>
    </row>
    <row r="115" spans="1:19" s="113" customFormat="1" x14ac:dyDescent="0.25">
      <c r="A115" s="541" t="s">
        <v>39</v>
      </c>
      <c r="B115" s="216" t="s">
        <v>21</v>
      </c>
      <c r="C115" s="540"/>
      <c r="D115" s="556">
        <f>D116</f>
        <v>0</v>
      </c>
      <c r="E115" s="535">
        <f>E116+E117</f>
        <v>4650</v>
      </c>
      <c r="F115" s="496"/>
      <c r="G115" s="497"/>
      <c r="H115" s="535">
        <f>H116</f>
        <v>0</v>
      </c>
      <c r="I115" s="535">
        <f>I116+I117</f>
        <v>4650</v>
      </c>
      <c r="J115" s="548"/>
      <c r="K115" s="549"/>
      <c r="L115" s="557">
        <f>L116</f>
        <v>0</v>
      </c>
      <c r="M115" s="535">
        <f>M116+M117</f>
        <v>0</v>
      </c>
      <c r="N115" s="496"/>
      <c r="O115" s="497"/>
      <c r="P115" s="502"/>
      <c r="Q115" s="105"/>
    </row>
    <row r="116" spans="1:19" s="113" customFormat="1" ht="25.5" x14ac:dyDescent="0.25">
      <c r="A116" s="232" t="s">
        <v>292</v>
      </c>
      <c r="B116" s="198" t="s">
        <v>112</v>
      </c>
      <c r="C116" s="424"/>
      <c r="D116" s="491"/>
      <c r="E116" s="428">
        <v>4500</v>
      </c>
      <c r="F116" s="437"/>
      <c r="G116" s="438"/>
      <c r="H116" s="436"/>
      <c r="I116" s="428">
        <v>4500</v>
      </c>
      <c r="J116" s="550"/>
      <c r="K116" s="551"/>
      <c r="L116" s="487"/>
      <c r="M116" s="433"/>
      <c r="N116" s="437"/>
      <c r="O116" s="438"/>
      <c r="P116" s="442"/>
      <c r="Q116" s="105"/>
    </row>
    <row r="117" spans="1:19" s="113" customFormat="1" ht="26.25" thickBot="1" x14ac:dyDescent="0.3">
      <c r="A117" s="558" t="s">
        <v>388</v>
      </c>
      <c r="B117" s="559" t="s">
        <v>387</v>
      </c>
      <c r="C117" s="560"/>
      <c r="D117" s="561"/>
      <c r="E117" s="131">
        <v>150</v>
      </c>
      <c r="F117" s="562"/>
      <c r="G117" s="563"/>
      <c r="H117" s="239"/>
      <c r="I117" s="131">
        <v>150</v>
      </c>
      <c r="J117" s="564"/>
      <c r="K117" s="565"/>
      <c r="L117" s="566"/>
      <c r="M117" s="135"/>
      <c r="N117" s="562"/>
      <c r="O117" s="563"/>
      <c r="P117" s="567"/>
      <c r="Q117" s="105"/>
    </row>
    <row r="118" spans="1:19" s="159" customFormat="1" ht="15.75" thickBot="1" x14ac:dyDescent="0.3">
      <c r="A118" s="568"/>
      <c r="B118" s="150" t="s">
        <v>14</v>
      </c>
      <c r="C118" s="151"/>
      <c r="D118" s="569">
        <f>D91</f>
        <v>0</v>
      </c>
      <c r="E118" s="569">
        <f>E91</f>
        <v>31910</v>
      </c>
      <c r="F118" s="570"/>
      <c r="G118" s="571"/>
      <c r="H118" s="569">
        <f>H91</f>
        <v>0</v>
      </c>
      <c r="I118" s="569">
        <f>I91</f>
        <v>31910</v>
      </c>
      <c r="J118" s="572"/>
      <c r="K118" s="573"/>
      <c r="L118" s="569">
        <f>L91</f>
        <v>0</v>
      </c>
      <c r="M118" s="569">
        <f>M91</f>
        <v>1358.8108999999999</v>
      </c>
      <c r="N118" s="154"/>
      <c r="O118" s="472"/>
      <c r="P118" s="158"/>
      <c r="Q118" s="105"/>
      <c r="S118" s="178"/>
    </row>
    <row r="119" spans="1:19" s="113" customFormat="1" ht="19.5" thickBot="1" x14ac:dyDescent="0.35">
      <c r="A119" s="699" t="s">
        <v>293</v>
      </c>
      <c r="B119" s="700"/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1"/>
      <c r="Q119" s="105"/>
    </row>
    <row r="120" spans="1:19" s="113" customFormat="1" ht="84.75" x14ac:dyDescent="0.25">
      <c r="A120" s="308" t="s">
        <v>240</v>
      </c>
      <c r="B120" s="288" t="s">
        <v>294</v>
      </c>
      <c r="C120" s="617" t="s">
        <v>140</v>
      </c>
      <c r="D120" s="575">
        <f>D121+D122+D123+D124+D125+D126</f>
        <v>199089.4</v>
      </c>
      <c r="E120" s="575">
        <f>E121+E122+E123+E124+E125+E126</f>
        <v>58005.700000000004</v>
      </c>
      <c r="F120" s="576"/>
      <c r="G120" s="574"/>
      <c r="H120" s="575">
        <f>H121+H122+H123+H124+H125+H126</f>
        <v>199089.4</v>
      </c>
      <c r="I120" s="575">
        <f>I121+I122+I123+I124+I125+I126</f>
        <v>58005.700000000004</v>
      </c>
      <c r="J120" s="576"/>
      <c r="K120" s="574"/>
      <c r="L120" s="575">
        <f>L121+L122+L123+L124+L125+L126</f>
        <v>106898.79839</v>
      </c>
      <c r="M120" s="575">
        <f>M121+M122+M123+M124+M125+M126</f>
        <v>14210.770079999998</v>
      </c>
      <c r="N120" s="576"/>
      <c r="O120" s="577"/>
      <c r="P120" s="574"/>
      <c r="Q120" s="105"/>
    </row>
    <row r="121" spans="1:19" s="584" customFormat="1" ht="63.75" customHeight="1" x14ac:dyDescent="0.25">
      <c r="A121" s="323" t="s">
        <v>36</v>
      </c>
      <c r="B121" s="324" t="s">
        <v>23</v>
      </c>
      <c r="C121" s="721" t="s">
        <v>252</v>
      </c>
      <c r="D121" s="163"/>
      <c r="E121" s="163">
        <v>49201.9</v>
      </c>
      <c r="F121" s="578"/>
      <c r="G121" s="579"/>
      <c r="H121" s="580"/>
      <c r="I121" s="163">
        <f t="shared" ref="I121:I126" si="5">E121</f>
        <v>49201.9</v>
      </c>
      <c r="J121" s="578"/>
      <c r="K121" s="581"/>
      <c r="L121" s="582"/>
      <c r="M121" s="583">
        <v>11628.902239999999</v>
      </c>
      <c r="N121" s="140"/>
      <c r="O121" s="141"/>
      <c r="P121" s="469"/>
      <c r="Q121" s="105"/>
    </row>
    <row r="122" spans="1:19" s="113" customFormat="1" ht="63.75" x14ac:dyDescent="0.35">
      <c r="A122" s="210" t="s">
        <v>37</v>
      </c>
      <c r="B122" s="115" t="s">
        <v>207</v>
      </c>
      <c r="C122" s="722"/>
      <c r="D122" s="585"/>
      <c r="E122" s="586">
        <v>3531.3</v>
      </c>
      <c r="F122" s="587"/>
      <c r="G122" s="588"/>
      <c r="H122" s="585"/>
      <c r="I122" s="163">
        <f t="shared" si="5"/>
        <v>3531.3</v>
      </c>
      <c r="J122" s="587"/>
      <c r="K122" s="589"/>
      <c r="L122" s="590"/>
      <c r="M122" s="586">
        <v>427.04563999999999</v>
      </c>
      <c r="N122" s="143"/>
      <c r="O122" s="441"/>
      <c r="P122" s="442"/>
      <c r="Q122" s="105"/>
      <c r="R122" s="591"/>
      <c r="S122" s="592"/>
    </row>
    <row r="123" spans="1:19" s="113" customFormat="1" ht="25.5" x14ac:dyDescent="0.25">
      <c r="A123" s="145" t="s">
        <v>38</v>
      </c>
      <c r="B123" s="115" t="s">
        <v>205</v>
      </c>
      <c r="C123" s="722"/>
      <c r="D123" s="585"/>
      <c r="E123" s="593">
        <v>5022.5</v>
      </c>
      <c r="F123" s="587"/>
      <c r="G123" s="588"/>
      <c r="H123" s="585"/>
      <c r="I123" s="163">
        <f t="shared" si="5"/>
        <v>5022.5</v>
      </c>
      <c r="J123" s="587"/>
      <c r="K123" s="589"/>
      <c r="L123" s="590"/>
      <c r="M123" s="594">
        <v>2133.0491999999999</v>
      </c>
      <c r="N123" s="143"/>
      <c r="O123" s="441"/>
      <c r="P123" s="442"/>
      <c r="Q123" s="105"/>
      <c r="R123" s="592"/>
      <c r="S123" s="592"/>
    </row>
    <row r="124" spans="1:19" s="113" customFormat="1" ht="63.75" customHeight="1" x14ac:dyDescent="0.25">
      <c r="A124" s="211" t="s">
        <v>39</v>
      </c>
      <c r="B124" s="115" t="s">
        <v>295</v>
      </c>
      <c r="C124" s="722"/>
      <c r="D124" s="585"/>
      <c r="E124" s="593">
        <v>100</v>
      </c>
      <c r="F124" s="587"/>
      <c r="G124" s="588"/>
      <c r="H124" s="585"/>
      <c r="I124" s="163">
        <f t="shared" si="5"/>
        <v>100</v>
      </c>
      <c r="J124" s="587"/>
      <c r="K124" s="589"/>
      <c r="L124" s="590"/>
      <c r="M124" s="594">
        <v>0</v>
      </c>
      <c r="N124" s="143"/>
      <c r="O124" s="441"/>
      <c r="P124" s="442"/>
      <c r="Q124" s="105"/>
      <c r="R124" s="592"/>
      <c r="S124" s="592"/>
    </row>
    <row r="125" spans="1:19" s="113" customFormat="1" ht="25.5" x14ac:dyDescent="0.25">
      <c r="A125" s="213" t="s">
        <v>40</v>
      </c>
      <c r="B125" s="115" t="s">
        <v>296</v>
      </c>
      <c r="C125" s="722"/>
      <c r="D125" s="585"/>
      <c r="E125" s="586">
        <v>150</v>
      </c>
      <c r="F125" s="587"/>
      <c r="G125" s="588"/>
      <c r="H125" s="585"/>
      <c r="I125" s="163">
        <f t="shared" si="5"/>
        <v>150</v>
      </c>
      <c r="J125" s="587"/>
      <c r="K125" s="589"/>
      <c r="L125" s="590"/>
      <c r="M125" s="594">
        <v>21.773</v>
      </c>
      <c r="N125" s="143"/>
      <c r="O125" s="441"/>
      <c r="P125" s="442"/>
      <c r="Q125" s="105"/>
      <c r="R125" s="592"/>
      <c r="S125" s="592"/>
    </row>
    <row r="126" spans="1:19" s="113" customFormat="1" ht="170.25" customHeight="1" x14ac:dyDescent="0.25">
      <c r="A126" s="212" t="s">
        <v>169</v>
      </c>
      <c r="B126" s="146" t="s">
        <v>229</v>
      </c>
      <c r="C126" s="722"/>
      <c r="D126" s="585">
        <v>199089.4</v>
      </c>
      <c r="E126" s="586"/>
      <c r="F126" s="587"/>
      <c r="G126" s="588"/>
      <c r="H126" s="585">
        <f>D126</f>
        <v>199089.4</v>
      </c>
      <c r="I126" s="163">
        <f t="shared" si="5"/>
        <v>0</v>
      </c>
      <c r="J126" s="587"/>
      <c r="K126" s="589"/>
      <c r="L126" s="585">
        <v>106898.79839</v>
      </c>
      <c r="M126" s="586"/>
      <c r="N126" s="143"/>
      <c r="O126" s="441"/>
      <c r="P126" s="450"/>
      <c r="Q126" s="105"/>
      <c r="R126" s="592"/>
      <c r="S126" s="592"/>
    </row>
    <row r="127" spans="1:19" s="113" customFormat="1" ht="75" customHeight="1" x14ac:dyDescent="0.25">
      <c r="A127" s="332" t="s">
        <v>277</v>
      </c>
      <c r="B127" s="333" t="s">
        <v>297</v>
      </c>
      <c r="C127" s="722"/>
      <c r="D127" s="585">
        <f>D128+D129</f>
        <v>0</v>
      </c>
      <c r="E127" s="585">
        <f>E128+E129</f>
        <v>845.30000000000007</v>
      </c>
      <c r="F127" s="587"/>
      <c r="G127" s="588"/>
      <c r="H127" s="585">
        <f>H128+H129</f>
        <v>0</v>
      </c>
      <c r="I127" s="585">
        <f>I128+I129</f>
        <v>845.30000000000007</v>
      </c>
      <c r="J127" s="587"/>
      <c r="K127" s="589"/>
      <c r="L127" s="585">
        <f>L128+L129</f>
        <v>0</v>
      </c>
      <c r="M127" s="585">
        <f>M128+M129</f>
        <v>48.72</v>
      </c>
      <c r="N127" s="143"/>
      <c r="O127" s="441"/>
      <c r="P127" s="442"/>
      <c r="Q127" s="105"/>
      <c r="R127" s="592"/>
      <c r="S127" s="592"/>
    </row>
    <row r="128" spans="1:19" s="113" customFormat="1" ht="165.75" customHeight="1" x14ac:dyDescent="0.25">
      <c r="A128" s="211" t="s">
        <v>171</v>
      </c>
      <c r="B128" s="115" t="s">
        <v>206</v>
      </c>
      <c r="C128" s="722"/>
      <c r="D128" s="585"/>
      <c r="E128" s="593">
        <v>545.20000000000005</v>
      </c>
      <c r="F128" s="587"/>
      <c r="G128" s="588"/>
      <c r="H128" s="585"/>
      <c r="I128" s="593">
        <f>E128</f>
        <v>545.20000000000005</v>
      </c>
      <c r="J128" s="587"/>
      <c r="K128" s="589"/>
      <c r="L128" s="590"/>
      <c r="M128" s="594">
        <v>0</v>
      </c>
      <c r="N128" s="143"/>
      <c r="O128" s="441"/>
      <c r="P128" s="442"/>
      <c r="Q128" s="105"/>
      <c r="R128" s="595"/>
      <c r="S128" s="592"/>
    </row>
    <row r="129" spans="1:20" s="113" customFormat="1" ht="39" thickBot="1" x14ac:dyDescent="0.3">
      <c r="A129" s="213" t="s">
        <v>172</v>
      </c>
      <c r="B129" s="115" t="s">
        <v>204</v>
      </c>
      <c r="C129" s="723"/>
      <c r="D129" s="585"/>
      <c r="E129" s="586">
        <v>300.10000000000002</v>
      </c>
      <c r="F129" s="587"/>
      <c r="G129" s="588"/>
      <c r="H129" s="585"/>
      <c r="I129" s="593">
        <f>E129</f>
        <v>300.10000000000002</v>
      </c>
      <c r="J129" s="587"/>
      <c r="K129" s="589"/>
      <c r="L129" s="590"/>
      <c r="M129" s="594">
        <v>48.72</v>
      </c>
      <c r="N129" s="143"/>
      <c r="O129" s="441"/>
      <c r="P129" s="442"/>
      <c r="Q129" s="105"/>
      <c r="R129" s="595"/>
      <c r="S129" s="592"/>
    </row>
    <row r="130" spans="1:20" s="159" customFormat="1" ht="15.75" thickBot="1" x14ac:dyDescent="0.3">
      <c r="A130" s="149"/>
      <c r="B130" s="150" t="s">
        <v>14</v>
      </c>
      <c r="C130" s="151"/>
      <c r="D130" s="596">
        <f>D120+D127</f>
        <v>199089.4</v>
      </c>
      <c r="E130" s="596">
        <f>E120+E127</f>
        <v>58851.000000000007</v>
      </c>
      <c r="F130" s="152"/>
      <c r="G130" s="153"/>
      <c r="H130" s="596">
        <f>H120+H127</f>
        <v>199089.4</v>
      </c>
      <c r="I130" s="596">
        <f>I120+I127</f>
        <v>58851.000000000007</v>
      </c>
      <c r="J130" s="154"/>
      <c r="K130" s="155"/>
      <c r="L130" s="596">
        <f>L120+L127</f>
        <v>106898.79839</v>
      </c>
      <c r="M130" s="596">
        <f>M120+M127</f>
        <v>14259.490079999998</v>
      </c>
      <c r="N130" s="156"/>
      <c r="O130" s="157"/>
      <c r="P130" s="158"/>
      <c r="Q130" s="105"/>
      <c r="T130" s="160"/>
    </row>
    <row r="131" spans="1:20" s="159" customFormat="1" ht="18.75" x14ac:dyDescent="0.3">
      <c r="A131" s="718" t="s">
        <v>24</v>
      </c>
      <c r="B131" s="719"/>
      <c r="C131" s="719"/>
      <c r="D131" s="719"/>
      <c r="E131" s="719"/>
      <c r="F131" s="719"/>
      <c r="G131" s="719"/>
      <c r="H131" s="719"/>
      <c r="I131" s="719"/>
      <c r="J131" s="719"/>
      <c r="K131" s="719"/>
      <c r="L131" s="719"/>
      <c r="M131" s="719"/>
      <c r="N131" s="719"/>
      <c r="O131" s="719"/>
      <c r="P131" s="720"/>
      <c r="Q131" s="105"/>
    </row>
    <row r="132" spans="1:20" s="218" customFormat="1" ht="68.25" customHeight="1" x14ac:dyDescent="0.2">
      <c r="A132" s="219" t="s">
        <v>240</v>
      </c>
      <c r="B132" s="216" t="s">
        <v>298</v>
      </c>
      <c r="C132" s="724" t="s">
        <v>140</v>
      </c>
      <c r="D132" s="215">
        <f>D133+D134+D135</f>
        <v>0</v>
      </c>
      <c r="E132" s="215">
        <f>E133+E134+E135</f>
        <v>313.09999999999997</v>
      </c>
      <c r="F132" s="215"/>
      <c r="G132" s="215"/>
      <c r="H132" s="215">
        <f>H133+H134+H135</f>
        <v>11.3979</v>
      </c>
      <c r="I132" s="215">
        <f>I133+I134+I135</f>
        <v>313.09999999999997</v>
      </c>
      <c r="J132" s="215"/>
      <c r="K132" s="215"/>
      <c r="L132" s="215">
        <f>L133+L134+L135</f>
        <v>0</v>
      </c>
      <c r="M132" s="215">
        <f>M133+M134+M135</f>
        <v>0</v>
      </c>
      <c r="N132" s="215"/>
      <c r="O132" s="215"/>
      <c r="P132" s="215"/>
      <c r="Q132" s="217"/>
    </row>
    <row r="133" spans="1:20" s="113" customFormat="1" ht="38.25" customHeight="1" x14ac:dyDescent="0.25">
      <c r="A133" s="161" t="s">
        <v>36</v>
      </c>
      <c r="B133" s="507" t="s">
        <v>299</v>
      </c>
      <c r="C133" s="725"/>
      <c r="D133" s="162"/>
      <c r="E133" s="163">
        <v>265.7</v>
      </c>
      <c r="F133" s="140"/>
      <c r="G133" s="141"/>
      <c r="H133" s="162"/>
      <c r="I133" s="163">
        <f>E133</f>
        <v>265.7</v>
      </c>
      <c r="J133" s="140"/>
      <c r="K133" s="164"/>
      <c r="L133" s="165"/>
      <c r="M133" s="104">
        <v>0</v>
      </c>
      <c r="N133" s="140"/>
      <c r="O133" s="141"/>
      <c r="P133" s="142"/>
      <c r="Q133" s="105"/>
    </row>
    <row r="134" spans="1:20" s="113" customFormat="1" ht="51" x14ac:dyDescent="0.25">
      <c r="A134" s="166" t="s">
        <v>37</v>
      </c>
      <c r="B134" s="167" t="s">
        <v>184</v>
      </c>
      <c r="C134" s="725"/>
      <c r="D134" s="168"/>
      <c r="E134" s="169">
        <v>47.4</v>
      </c>
      <c r="F134" s="147"/>
      <c r="G134" s="148"/>
      <c r="H134" s="168"/>
      <c r="I134" s="163">
        <f>E134</f>
        <v>47.4</v>
      </c>
      <c r="J134" s="147"/>
      <c r="K134" s="170"/>
      <c r="L134" s="171"/>
      <c r="M134" s="172">
        <v>0</v>
      </c>
      <c r="N134" s="147"/>
      <c r="O134" s="148"/>
      <c r="P134" s="173"/>
      <c r="Q134" s="105"/>
    </row>
    <row r="135" spans="1:20" s="113" customFormat="1" ht="115.5" customHeight="1" thickBot="1" x14ac:dyDescent="0.3">
      <c r="A135" s="174" t="s">
        <v>38</v>
      </c>
      <c r="B135" s="118" t="s">
        <v>141</v>
      </c>
      <c r="C135" s="726"/>
      <c r="D135" s="168"/>
      <c r="E135" s="169"/>
      <c r="F135" s="147"/>
      <c r="G135" s="148"/>
      <c r="H135" s="168">
        <v>11.3979</v>
      </c>
      <c r="I135" s="169"/>
      <c r="J135" s="147"/>
      <c r="K135" s="170"/>
      <c r="L135" s="175"/>
      <c r="M135" s="172">
        <v>0</v>
      </c>
      <c r="N135" s="147"/>
      <c r="O135" s="148"/>
      <c r="P135" s="173"/>
      <c r="Q135" s="105"/>
    </row>
    <row r="136" spans="1:20" s="159" customFormat="1" ht="15.75" thickBot="1" x14ac:dyDescent="0.3">
      <c r="A136" s="149"/>
      <c r="B136" s="150" t="s">
        <v>14</v>
      </c>
      <c r="C136" s="151"/>
      <c r="D136" s="176">
        <f>D132</f>
        <v>0</v>
      </c>
      <c r="E136" s="176">
        <f>E132</f>
        <v>313.09999999999997</v>
      </c>
      <c r="F136" s="156"/>
      <c r="G136" s="157"/>
      <c r="H136" s="176">
        <f>H132</f>
        <v>11.3979</v>
      </c>
      <c r="I136" s="176">
        <f>I132</f>
        <v>313.09999999999997</v>
      </c>
      <c r="J136" s="156"/>
      <c r="K136" s="177"/>
      <c r="L136" s="176">
        <f>L132</f>
        <v>0</v>
      </c>
      <c r="M136" s="176">
        <f>M132</f>
        <v>0</v>
      </c>
      <c r="N136" s="156"/>
      <c r="O136" s="157"/>
      <c r="P136" s="158"/>
      <c r="Q136" s="105"/>
    </row>
    <row r="137" spans="1:20" s="159" customFormat="1" ht="18.75" x14ac:dyDescent="0.3">
      <c r="A137" s="718" t="s">
        <v>300</v>
      </c>
      <c r="B137" s="719"/>
      <c r="C137" s="719"/>
      <c r="D137" s="719"/>
      <c r="E137" s="719"/>
      <c r="F137" s="719"/>
      <c r="G137" s="719"/>
      <c r="H137" s="719"/>
      <c r="I137" s="719"/>
      <c r="J137" s="719"/>
      <c r="K137" s="719"/>
      <c r="L137" s="719"/>
      <c r="M137" s="719"/>
      <c r="N137" s="719"/>
      <c r="O137" s="719"/>
      <c r="P137" s="720"/>
      <c r="Q137" s="105"/>
      <c r="T137" s="178"/>
    </row>
    <row r="138" spans="1:20" s="218" customFormat="1" ht="96" customHeight="1" x14ac:dyDescent="0.2">
      <c r="A138" s="215" t="s">
        <v>280</v>
      </c>
      <c r="B138" s="220" t="s">
        <v>301</v>
      </c>
      <c r="C138" s="618" t="s">
        <v>241</v>
      </c>
      <c r="D138" s="215">
        <f>D139+D140+D141+D142</f>
        <v>0</v>
      </c>
      <c r="E138" s="215">
        <f>E139+E140+E141+E142</f>
        <v>1440894.5350000001</v>
      </c>
      <c r="F138" s="215"/>
      <c r="G138" s="215"/>
      <c r="H138" s="215">
        <f>H139+H140+H141+H142</f>
        <v>0</v>
      </c>
      <c r="I138" s="215">
        <f>I139+I140+I141+I142</f>
        <v>1440894.5350000001</v>
      </c>
      <c r="J138" s="215"/>
      <c r="K138" s="215"/>
      <c r="L138" s="215">
        <f>L139+L140+L141+L142</f>
        <v>0</v>
      </c>
      <c r="M138" s="215">
        <f>M139+M140+M141+M142</f>
        <v>823911.70089000009</v>
      </c>
      <c r="N138" s="215"/>
      <c r="O138" s="215"/>
      <c r="P138" s="215"/>
      <c r="Q138" s="391">
        <f>I138-I141</f>
        <v>1411701.5350000001</v>
      </c>
      <c r="R138" s="392">
        <f>M138-M141</f>
        <v>809558.23689000006</v>
      </c>
      <c r="T138" s="221"/>
    </row>
    <row r="139" spans="1:20" s="159" customFormat="1" ht="51" customHeight="1" x14ac:dyDescent="0.25">
      <c r="A139" s="597" t="s">
        <v>36</v>
      </c>
      <c r="B139" s="598" t="s">
        <v>302</v>
      </c>
      <c r="C139" s="688" t="s">
        <v>252</v>
      </c>
      <c r="D139" s="162"/>
      <c r="E139" s="599">
        <f>59262.035+115490.4</f>
        <v>174752.435</v>
      </c>
      <c r="F139" s="464"/>
      <c r="G139" s="465"/>
      <c r="H139" s="162"/>
      <c r="I139" s="599">
        <f>E139</f>
        <v>174752.435</v>
      </c>
      <c r="J139" s="464"/>
      <c r="K139" s="600"/>
      <c r="L139" s="482"/>
      <c r="M139" s="464">
        <f>28240.18701+60215.11349</f>
        <v>88455.300500000012</v>
      </c>
      <c r="N139" s="140"/>
      <c r="O139" s="141"/>
      <c r="P139" s="142"/>
      <c r="Q139" s="105"/>
    </row>
    <row r="140" spans="1:20" s="603" customFormat="1" ht="225.75" customHeight="1" x14ac:dyDescent="0.2">
      <c r="A140" s="179" t="s">
        <v>37</v>
      </c>
      <c r="B140" s="371" t="s">
        <v>303</v>
      </c>
      <c r="C140" s="689"/>
      <c r="D140" s="601"/>
      <c r="E140" s="602">
        <v>1225949.1000000001</v>
      </c>
      <c r="F140" s="122"/>
      <c r="G140" s="123"/>
      <c r="H140" s="601"/>
      <c r="I140" s="599">
        <f t="shared" ref="I140:I145" si="6">E140</f>
        <v>1225949.1000000001</v>
      </c>
      <c r="J140" s="122"/>
      <c r="K140" s="448"/>
      <c r="L140" s="436"/>
      <c r="M140" s="122">
        <v>711452.93639000005</v>
      </c>
      <c r="N140" s="143"/>
      <c r="O140" s="441"/>
      <c r="P140" s="442"/>
      <c r="Q140" s="217"/>
    </row>
    <row r="141" spans="1:20" s="159" customFormat="1" ht="165.75" customHeight="1" x14ac:dyDescent="0.25">
      <c r="A141" s="179" t="s">
        <v>38</v>
      </c>
      <c r="B141" s="604" t="s">
        <v>180</v>
      </c>
      <c r="C141" s="605"/>
      <c r="D141" s="601"/>
      <c r="E141" s="602">
        <v>29193</v>
      </c>
      <c r="F141" s="122"/>
      <c r="G141" s="123"/>
      <c r="H141" s="601"/>
      <c r="I141" s="599">
        <f t="shared" si="6"/>
        <v>29193</v>
      </c>
      <c r="J141" s="122"/>
      <c r="K141" s="448"/>
      <c r="L141" s="436"/>
      <c r="M141" s="504">
        <v>14353.464</v>
      </c>
      <c r="N141" s="143"/>
      <c r="O141" s="441"/>
      <c r="P141" s="442"/>
      <c r="Q141" s="105"/>
    </row>
    <row r="142" spans="1:20" s="113" customFormat="1" ht="59.25" customHeight="1" x14ac:dyDescent="0.25">
      <c r="A142" s="106" t="s">
        <v>39</v>
      </c>
      <c r="B142" s="107" t="s">
        <v>18</v>
      </c>
      <c r="C142" s="605"/>
      <c r="D142" s="436"/>
      <c r="E142" s="428">
        <v>11000</v>
      </c>
      <c r="F142" s="437"/>
      <c r="G142" s="438"/>
      <c r="H142" s="436"/>
      <c r="I142" s="599">
        <f t="shared" si="6"/>
        <v>11000</v>
      </c>
      <c r="J142" s="437"/>
      <c r="K142" s="439"/>
      <c r="L142" s="440"/>
      <c r="M142" s="433">
        <v>9650</v>
      </c>
      <c r="N142" s="437"/>
      <c r="O142" s="441"/>
      <c r="P142" s="442"/>
      <c r="Q142" s="105"/>
    </row>
    <row r="143" spans="1:20" s="113" customFormat="1" ht="119.25" customHeight="1" x14ac:dyDescent="0.25">
      <c r="A143" s="222" t="s">
        <v>277</v>
      </c>
      <c r="B143" s="223" t="s">
        <v>304</v>
      </c>
      <c r="C143" s="618" t="s">
        <v>507</v>
      </c>
      <c r="D143" s="127">
        <f>D144+D145</f>
        <v>0</v>
      </c>
      <c r="E143" s="127">
        <f>E144+E145</f>
        <v>2500</v>
      </c>
      <c r="F143" s="202"/>
      <c r="G143" s="203"/>
      <c r="H143" s="127">
        <f>H144+H145</f>
        <v>0</v>
      </c>
      <c r="I143" s="127">
        <f>I144+I145</f>
        <v>2500</v>
      </c>
      <c r="J143" s="202"/>
      <c r="K143" s="204"/>
      <c r="L143" s="127">
        <f>L144+L145</f>
        <v>0</v>
      </c>
      <c r="M143" s="127">
        <f>M144+M145</f>
        <v>14.6</v>
      </c>
      <c r="N143" s="202"/>
      <c r="O143" s="148"/>
      <c r="P143" s="173"/>
      <c r="Q143" s="105"/>
    </row>
    <row r="144" spans="1:20" s="113" customFormat="1" ht="120.75" customHeight="1" x14ac:dyDescent="0.25">
      <c r="A144" s="681" t="s">
        <v>171</v>
      </c>
      <c r="B144" s="683" t="s">
        <v>305</v>
      </c>
      <c r="C144" s="241" t="s">
        <v>506</v>
      </c>
      <c r="D144" s="238"/>
      <c r="E144" s="238">
        <v>2200</v>
      </c>
      <c r="F144" s="202"/>
      <c r="G144" s="203"/>
      <c r="H144" s="127"/>
      <c r="I144" s="239">
        <v>2200</v>
      </c>
      <c r="J144" s="202"/>
      <c r="K144" s="204"/>
      <c r="L144" s="127"/>
      <c r="M144" s="238">
        <v>14.6</v>
      </c>
      <c r="N144" s="202"/>
      <c r="O144" s="148"/>
      <c r="P144" s="173"/>
      <c r="Q144" s="105"/>
    </row>
    <row r="145" spans="1:20" s="159" customFormat="1" ht="81" customHeight="1" thickBot="1" x14ac:dyDescent="0.3">
      <c r="A145" s="682"/>
      <c r="B145" s="684"/>
      <c r="C145" s="241" t="s">
        <v>252</v>
      </c>
      <c r="D145" s="462"/>
      <c r="E145" s="606">
        <v>300</v>
      </c>
      <c r="F145" s="457"/>
      <c r="G145" s="458"/>
      <c r="H145" s="168"/>
      <c r="I145" s="599">
        <f t="shared" si="6"/>
        <v>300</v>
      </c>
      <c r="J145" s="457"/>
      <c r="K145" s="459"/>
      <c r="L145" s="127"/>
      <c r="M145" s="607">
        <v>0</v>
      </c>
      <c r="N145" s="147"/>
      <c r="O145" s="148"/>
      <c r="P145" s="173"/>
      <c r="Q145" s="608">
        <f>Q146-1412001.535</f>
        <v>0</v>
      </c>
    </row>
    <row r="146" spans="1:20" s="159" customFormat="1" ht="15.75" thickBot="1" x14ac:dyDescent="0.3">
      <c r="A146" s="149"/>
      <c r="B146" s="150" t="s">
        <v>14</v>
      </c>
      <c r="C146" s="240"/>
      <c r="D146" s="176">
        <f>D138+D143</f>
        <v>0</v>
      </c>
      <c r="E146" s="176">
        <f>E138+E143</f>
        <v>1443394.5350000001</v>
      </c>
      <c r="F146" s="156"/>
      <c r="G146" s="157"/>
      <c r="H146" s="176">
        <f>H138+H143</f>
        <v>0</v>
      </c>
      <c r="I146" s="176">
        <f>I138+I143</f>
        <v>1443394.5350000001</v>
      </c>
      <c r="J146" s="156"/>
      <c r="K146" s="177"/>
      <c r="L146" s="176">
        <f>L138+L143</f>
        <v>0</v>
      </c>
      <c r="M146" s="176">
        <f>M138+M143</f>
        <v>823926.30089000007</v>
      </c>
      <c r="N146" s="156"/>
      <c r="O146" s="157"/>
      <c r="P146" s="158"/>
      <c r="Q146" s="393">
        <f>I146-I144-I141</f>
        <v>1412001.5350000001</v>
      </c>
      <c r="R146" s="178">
        <f>M146-M144-M141</f>
        <v>809558.23689000006</v>
      </c>
    </row>
    <row r="147" spans="1:20" s="113" customFormat="1" ht="15.75" thickBot="1" x14ac:dyDescent="0.3">
      <c r="A147" s="180"/>
      <c r="B147" s="181" t="s">
        <v>15</v>
      </c>
      <c r="C147" s="182"/>
      <c r="D147" s="183">
        <f>D61+D89+D118+D130+D136+D146</f>
        <v>2166178.6</v>
      </c>
      <c r="E147" s="183">
        <f>E61+E89+E118+E130+E136+E146</f>
        <v>6354857.334999999</v>
      </c>
      <c r="F147" s="184"/>
      <c r="G147" s="185"/>
      <c r="H147" s="183">
        <f>H61+H89+H118+H130+H136+H146</f>
        <v>2166190.8979000002</v>
      </c>
      <c r="I147" s="183">
        <f>I61+I89+I118+I130+I136+I146</f>
        <v>6344857.334999999</v>
      </c>
      <c r="J147" s="184"/>
      <c r="K147" s="186"/>
      <c r="L147" s="183">
        <f>L61+L89+L118+L130+L136+L146</f>
        <v>1080330.9360799999</v>
      </c>
      <c r="M147" s="183">
        <f>M61+M89+M118+M130+M136+M146</f>
        <v>4421323.3269500006</v>
      </c>
      <c r="N147" s="187"/>
      <c r="O147" s="188"/>
      <c r="P147" s="189"/>
      <c r="Q147" s="388">
        <f>I147-I144-I141-I105-I93-I58-I31</f>
        <v>6239738.9349999987</v>
      </c>
      <c r="R147" s="389">
        <f>M147-M144-M141-M93-M58-M31</f>
        <v>4406273.6129500009</v>
      </c>
      <c r="S147" s="390">
        <f>Q147/R147</f>
        <v>1.4161033751198424</v>
      </c>
      <c r="T147" s="190"/>
    </row>
    <row r="148" spans="1:20" s="113" customFormat="1" x14ac:dyDescent="0.25">
      <c r="C148" s="191"/>
      <c r="D148" s="192"/>
      <c r="E148" s="193"/>
      <c r="H148" s="192"/>
      <c r="I148" s="193"/>
      <c r="M148" s="194"/>
      <c r="Q148" s="384"/>
      <c r="R148" s="384">
        <f>R147-4406273.61357</f>
        <v>-6.1999913305044174E-4</v>
      </c>
    </row>
    <row r="149" spans="1:20" s="113" customFormat="1" ht="15.75" customHeight="1" x14ac:dyDescent="0.25">
      <c r="A149" s="717"/>
      <c r="B149" s="717"/>
      <c r="C149" s="717"/>
      <c r="D149" s="717"/>
      <c r="E149" s="717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</row>
    <row r="150" spans="1:20" s="113" customFormat="1" ht="15.75" customHeight="1" x14ac:dyDescent="0.25">
      <c r="A150" s="717"/>
      <c r="B150" s="717"/>
      <c r="C150" s="717"/>
      <c r="D150" s="717"/>
      <c r="E150" s="717"/>
      <c r="F150" s="717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</row>
    <row r="151" spans="1:20" s="113" customFormat="1" x14ac:dyDescent="0.25">
      <c r="C151" s="191"/>
      <c r="D151" s="609"/>
      <c r="E151" s="610"/>
      <c r="F151" s="610"/>
      <c r="G151" s="610"/>
      <c r="H151" s="610"/>
      <c r="I151" s="610">
        <f>I147-I31-I58-I93-I105-I141-I144</f>
        <v>6239738.9349999987</v>
      </c>
      <c r="J151" s="610"/>
      <c r="K151" s="610"/>
      <c r="L151" s="610"/>
      <c r="M151" s="610">
        <f>M147-M31-M93-M105-M141-M144-M60</f>
        <v>4406273.6129500009</v>
      </c>
    </row>
    <row r="152" spans="1:20" s="113" customFormat="1" x14ac:dyDescent="0.25">
      <c r="C152" s="191"/>
      <c r="D152" s="192"/>
      <c r="E152" s="611"/>
      <c r="H152" s="192"/>
      <c r="I152" s="611"/>
      <c r="M152" s="612"/>
    </row>
    <row r="153" spans="1:20" s="113" customFormat="1" x14ac:dyDescent="0.25">
      <c r="C153" s="191"/>
      <c r="D153" s="609"/>
      <c r="E153" s="139"/>
      <c r="H153" s="609"/>
      <c r="I153" s="139"/>
      <c r="M153" s="612">
        <f>M147+L147-'план-график'!I161</f>
        <v>-21.773000000044703</v>
      </c>
    </row>
    <row r="154" spans="1:20" s="113" customFormat="1" x14ac:dyDescent="0.25">
      <c r="C154" s="191"/>
      <c r="D154" s="613"/>
      <c r="E154" s="139"/>
      <c r="H154" s="192"/>
      <c r="I154" s="139"/>
    </row>
    <row r="155" spans="1:20" s="113" customFormat="1" x14ac:dyDescent="0.25">
      <c r="C155" s="191"/>
      <c r="D155" s="192"/>
      <c r="E155" s="139"/>
      <c r="H155" s="192"/>
      <c r="I155" s="139"/>
      <c r="M155" s="190"/>
    </row>
    <row r="156" spans="1:20" s="113" customFormat="1" x14ac:dyDescent="0.25">
      <c r="C156" s="191"/>
      <c r="D156" s="192"/>
      <c r="E156" s="139"/>
      <c r="H156" s="192"/>
      <c r="I156" s="139"/>
    </row>
    <row r="157" spans="1:20" s="113" customFormat="1" x14ac:dyDescent="0.25">
      <c r="C157" s="191"/>
      <c r="D157" s="192"/>
      <c r="E157" s="139"/>
      <c r="H157" s="192"/>
      <c r="I157" s="139"/>
    </row>
    <row r="158" spans="1:20" s="113" customFormat="1" x14ac:dyDescent="0.25">
      <c r="C158" s="191"/>
      <c r="D158" s="192"/>
      <c r="E158" s="139"/>
      <c r="H158" s="192"/>
      <c r="I158" s="139"/>
    </row>
    <row r="159" spans="1:20" x14ac:dyDescent="0.25">
      <c r="I159" s="81"/>
    </row>
    <row r="160" spans="1:20" x14ac:dyDescent="0.25">
      <c r="I160" s="81"/>
    </row>
  </sheetData>
  <mergeCells count="35">
    <mergeCell ref="A150:P150"/>
    <mergeCell ref="A119:P119"/>
    <mergeCell ref="A131:P131"/>
    <mergeCell ref="A149:P149"/>
    <mergeCell ref="A137:P137"/>
    <mergeCell ref="C121:C129"/>
    <mergeCell ref="C132:C135"/>
    <mergeCell ref="A2:P2"/>
    <mergeCell ref="A3:P3"/>
    <mergeCell ref="P5:P6"/>
    <mergeCell ref="A8:P8"/>
    <mergeCell ref="A5:A6"/>
    <mergeCell ref="H5:K5"/>
    <mergeCell ref="O4:P4"/>
    <mergeCell ref="D5:G5"/>
    <mergeCell ref="L5:O5"/>
    <mergeCell ref="B5:B6"/>
    <mergeCell ref="C5:C6"/>
    <mergeCell ref="A90:P90"/>
    <mergeCell ref="C10:C17"/>
    <mergeCell ref="C27:C29"/>
    <mergeCell ref="C81:C88"/>
    <mergeCell ref="C32:C38"/>
    <mergeCell ref="C49:C57"/>
    <mergeCell ref="A62:P62"/>
    <mergeCell ref="A30:A31"/>
    <mergeCell ref="B30:B31"/>
    <mergeCell ref="C63:C70"/>
    <mergeCell ref="C71:C80"/>
    <mergeCell ref="B93:B94"/>
    <mergeCell ref="A144:A145"/>
    <mergeCell ref="B144:B145"/>
    <mergeCell ref="C94:C99"/>
    <mergeCell ref="A93:A94"/>
    <mergeCell ref="C139:C140"/>
  </mergeCells>
  <phoneticPr fontId="35" type="noConversion"/>
  <pageMargins left="0" right="0" top="0.51" bottom="0.32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view="pageBreakPreview" topLeftCell="A103" zoomScale="110" zoomScaleNormal="100" zoomScaleSheetLayoutView="110" workbookViewId="0">
      <selection activeCell="F105" sqref="F105"/>
    </sheetView>
  </sheetViews>
  <sheetFormatPr defaultRowHeight="15" x14ac:dyDescent="0.25"/>
  <cols>
    <col min="1" max="1" width="9.7109375" customWidth="1"/>
    <col min="2" max="2" width="42.140625" customWidth="1"/>
    <col min="3" max="3" width="23.42578125" customWidth="1"/>
    <col min="7" max="7" width="36.28515625" customWidth="1"/>
  </cols>
  <sheetData>
    <row r="1" spans="1:7" x14ac:dyDescent="0.25">
      <c r="G1" s="55" t="s">
        <v>150</v>
      </c>
    </row>
    <row r="2" spans="1:7" ht="18.75" x14ac:dyDescent="0.3">
      <c r="A2" s="727" t="s">
        <v>149</v>
      </c>
      <c r="B2" s="727"/>
      <c r="C2" s="727"/>
      <c r="D2" s="727"/>
      <c r="E2" s="727"/>
      <c r="F2" s="727"/>
      <c r="G2" s="727"/>
    </row>
    <row r="3" spans="1:7" ht="18.75" x14ac:dyDescent="0.3">
      <c r="A3" s="727" t="s">
        <v>148</v>
      </c>
      <c r="B3" s="727"/>
      <c r="C3" s="727"/>
      <c r="D3" s="727"/>
      <c r="E3" s="727"/>
      <c r="F3" s="727"/>
      <c r="G3" s="727"/>
    </row>
    <row r="4" spans="1:7" ht="18.75" x14ac:dyDescent="0.3">
      <c r="A4" s="1"/>
      <c r="B4" s="1"/>
      <c r="C4" s="54"/>
      <c r="D4" s="2"/>
      <c r="E4" s="2"/>
      <c r="F4" s="53"/>
      <c r="G4" s="52"/>
    </row>
    <row r="5" spans="1:7" ht="102" x14ac:dyDescent="0.25">
      <c r="A5" s="21" t="s">
        <v>4</v>
      </c>
      <c r="B5" s="21" t="s">
        <v>5</v>
      </c>
      <c r="C5" s="21" t="s">
        <v>147</v>
      </c>
      <c r="D5" s="21" t="s">
        <v>146</v>
      </c>
      <c r="E5" s="21" t="s">
        <v>145</v>
      </c>
      <c r="F5" s="21" t="s">
        <v>144</v>
      </c>
      <c r="G5" s="21" t="s">
        <v>143</v>
      </c>
    </row>
    <row r="6" spans="1:7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x14ac:dyDescent="0.25">
      <c r="A7" s="728" t="s">
        <v>13</v>
      </c>
      <c r="B7" s="728"/>
      <c r="C7" s="728"/>
      <c r="D7" s="728"/>
      <c r="E7" s="728"/>
      <c r="F7" s="728"/>
      <c r="G7" s="728"/>
    </row>
    <row r="8" spans="1:7" ht="25.5" x14ac:dyDescent="0.25">
      <c r="A8" s="13" t="s">
        <v>36</v>
      </c>
      <c r="B8" s="14" t="s">
        <v>44</v>
      </c>
      <c r="C8" s="50"/>
      <c r="D8" s="50"/>
      <c r="E8" s="50"/>
      <c r="F8" s="50"/>
      <c r="G8" s="50"/>
    </row>
    <row r="9" spans="1:7" ht="26.25" thickBot="1" x14ac:dyDescent="0.3">
      <c r="A9" s="13" t="s">
        <v>37</v>
      </c>
      <c r="B9" s="14" t="s">
        <v>45</v>
      </c>
      <c r="C9" s="50"/>
      <c r="D9" s="50"/>
      <c r="E9" s="50"/>
      <c r="F9" s="50"/>
      <c r="G9" s="50"/>
    </row>
    <row r="10" spans="1:7" ht="192" thickBot="1" x14ac:dyDescent="0.3">
      <c r="A10" s="106" t="s">
        <v>38</v>
      </c>
      <c r="B10" s="107" t="s">
        <v>158</v>
      </c>
      <c r="C10" s="3" t="s">
        <v>219</v>
      </c>
      <c r="D10" s="59">
        <v>0.5</v>
      </c>
      <c r="E10" s="60">
        <v>0.5</v>
      </c>
      <c r="F10" s="619">
        <f>E10/D10</f>
        <v>1</v>
      </c>
      <c r="G10" s="620" t="s">
        <v>394</v>
      </c>
    </row>
    <row r="11" spans="1:7" ht="166.5" thickBot="1" x14ac:dyDescent="0.3">
      <c r="A11" s="106" t="s">
        <v>39</v>
      </c>
      <c r="B11" s="107" t="s">
        <v>46</v>
      </c>
      <c r="C11" s="3" t="s">
        <v>220</v>
      </c>
      <c r="D11" s="61">
        <v>0.05</v>
      </c>
      <c r="E11" s="60">
        <v>0.05</v>
      </c>
      <c r="F11" s="621">
        <f>E11/D11</f>
        <v>1</v>
      </c>
      <c r="G11" s="620" t="s">
        <v>394</v>
      </c>
    </row>
    <row r="12" spans="1:7" ht="38.25" x14ac:dyDescent="0.25">
      <c r="A12" s="106" t="s">
        <v>40</v>
      </c>
      <c r="B12" s="107" t="s">
        <v>159</v>
      </c>
      <c r="C12" s="51"/>
      <c r="D12" s="51"/>
      <c r="E12" s="51"/>
      <c r="F12" s="51"/>
      <c r="G12" s="50"/>
    </row>
    <row r="13" spans="1:7" ht="25.5" x14ac:dyDescent="0.25">
      <c r="A13" s="106" t="s">
        <v>169</v>
      </c>
      <c r="B13" s="107" t="s">
        <v>47</v>
      </c>
      <c r="C13" s="50"/>
      <c r="D13" s="50"/>
      <c r="E13" s="50"/>
      <c r="F13" s="50"/>
      <c r="G13" s="50"/>
    </row>
    <row r="14" spans="1:7" ht="25.5" x14ac:dyDescent="0.25">
      <c r="A14" s="106" t="s">
        <v>170</v>
      </c>
      <c r="B14" s="107" t="s">
        <v>48</v>
      </c>
      <c r="C14" s="29"/>
      <c r="D14" s="10"/>
      <c r="E14" s="10"/>
      <c r="F14" s="10"/>
      <c r="G14" s="29"/>
    </row>
    <row r="15" spans="1:7" ht="38.25" x14ac:dyDescent="0.25">
      <c r="A15" s="106" t="s">
        <v>231</v>
      </c>
      <c r="B15" s="107" t="s">
        <v>49</v>
      </c>
      <c r="C15" s="29"/>
      <c r="D15" s="10"/>
      <c r="E15" s="10"/>
      <c r="F15" s="10"/>
      <c r="G15" s="29"/>
    </row>
    <row r="16" spans="1:7" ht="25.5" x14ac:dyDescent="0.25">
      <c r="A16" s="106" t="s">
        <v>130</v>
      </c>
      <c r="B16" s="107" t="s">
        <v>160</v>
      </c>
      <c r="C16" s="29"/>
      <c r="D16" s="10"/>
      <c r="E16" s="10"/>
      <c r="F16" s="10"/>
      <c r="G16" s="29"/>
    </row>
    <row r="17" spans="1:7" ht="25.5" x14ac:dyDescent="0.25">
      <c r="A17" s="106" t="s">
        <v>133</v>
      </c>
      <c r="B17" s="107" t="s">
        <v>50</v>
      </c>
      <c r="C17" s="29"/>
      <c r="D17" s="10"/>
      <c r="E17" s="10"/>
      <c r="F17" s="10"/>
      <c r="G17" s="29"/>
    </row>
    <row r="18" spans="1:7" ht="38.25" x14ac:dyDescent="0.25">
      <c r="A18" s="106" t="s">
        <v>153</v>
      </c>
      <c r="B18" s="107" t="s">
        <v>51</v>
      </c>
      <c r="C18" s="29"/>
      <c r="D18" s="10"/>
      <c r="E18" s="10"/>
      <c r="F18" s="10"/>
      <c r="G18" s="29"/>
    </row>
    <row r="19" spans="1:7" ht="25.5" x14ac:dyDescent="0.25">
      <c r="A19" s="106" t="s">
        <v>242</v>
      </c>
      <c r="B19" s="107" t="s">
        <v>52</v>
      </c>
      <c r="C19" s="29"/>
      <c r="D19" s="10"/>
      <c r="E19" s="10"/>
      <c r="F19" s="10"/>
      <c r="G19" s="29"/>
    </row>
    <row r="20" spans="1:7" ht="178.5" x14ac:dyDescent="0.25">
      <c r="A20" s="106" t="s">
        <v>243</v>
      </c>
      <c r="B20" s="107" t="s">
        <v>53</v>
      </c>
      <c r="C20" s="29"/>
      <c r="D20" s="10"/>
      <c r="E20" s="10"/>
      <c r="F20" s="10"/>
      <c r="G20" s="29"/>
    </row>
    <row r="21" spans="1:7" ht="63.75" x14ac:dyDescent="0.25">
      <c r="A21" s="106" t="s">
        <v>244</v>
      </c>
      <c r="B21" s="107" t="s">
        <v>54</v>
      </c>
      <c r="C21" s="29"/>
      <c r="D21" s="10"/>
      <c r="E21" s="10"/>
      <c r="F21" s="10"/>
      <c r="G21" s="29"/>
    </row>
    <row r="22" spans="1:7" ht="38.25" x14ac:dyDescent="0.25">
      <c r="A22" s="106" t="s">
        <v>245</v>
      </c>
      <c r="B22" s="107" t="s">
        <v>55</v>
      </c>
      <c r="C22" s="29"/>
      <c r="D22" s="10"/>
      <c r="E22" s="10"/>
      <c r="F22" s="10"/>
      <c r="G22" s="29"/>
    </row>
    <row r="23" spans="1:7" ht="38.25" x14ac:dyDescent="0.25">
      <c r="A23" s="106" t="s">
        <v>246</v>
      </c>
      <c r="B23" s="107" t="s">
        <v>56</v>
      </c>
      <c r="C23" s="29"/>
      <c r="D23" s="10"/>
      <c r="E23" s="10"/>
      <c r="F23" s="10"/>
      <c r="G23" s="29"/>
    </row>
    <row r="24" spans="1:7" ht="38.25" x14ac:dyDescent="0.25">
      <c r="A24" s="106" t="s">
        <v>247</v>
      </c>
      <c r="B24" s="107" t="s">
        <v>57</v>
      </c>
      <c r="C24" s="29"/>
      <c r="D24" s="10"/>
      <c r="E24" s="10"/>
      <c r="F24" s="10"/>
      <c r="G24" s="29"/>
    </row>
    <row r="25" spans="1:7" ht="153" x14ac:dyDescent="0.25">
      <c r="A25" s="106" t="s">
        <v>248</v>
      </c>
      <c r="B25" s="107" t="s">
        <v>161</v>
      </c>
      <c r="C25" s="29"/>
      <c r="D25" s="10"/>
      <c r="E25" s="10"/>
      <c r="F25" s="10"/>
      <c r="G25" s="29"/>
    </row>
    <row r="26" spans="1:7" ht="51" x14ac:dyDescent="0.25">
      <c r="A26" s="106" t="s">
        <v>249</v>
      </c>
      <c r="B26" s="107" t="s">
        <v>58</v>
      </c>
      <c r="C26" s="29"/>
      <c r="D26" s="10"/>
      <c r="E26" s="10"/>
      <c r="F26" s="10"/>
      <c r="G26" s="29"/>
    </row>
    <row r="27" spans="1:7" ht="38.25" x14ac:dyDescent="0.25">
      <c r="A27" s="106" t="s">
        <v>250</v>
      </c>
      <c r="B27" s="107" t="s">
        <v>59</v>
      </c>
      <c r="C27" s="29"/>
      <c r="D27" s="10"/>
      <c r="E27" s="10"/>
      <c r="F27" s="10"/>
      <c r="G27" s="29"/>
    </row>
    <row r="28" spans="1:7" x14ac:dyDescent="0.25">
      <c r="A28" s="13" t="s">
        <v>251</v>
      </c>
      <c r="B28" s="14" t="s">
        <v>16</v>
      </c>
      <c r="C28" s="29"/>
      <c r="D28" s="10"/>
      <c r="E28" s="10"/>
      <c r="F28" s="10"/>
      <c r="G28" s="29"/>
    </row>
    <row r="29" spans="1:7" ht="25.5" x14ac:dyDescent="0.25">
      <c r="A29" s="106" t="s">
        <v>253</v>
      </c>
      <c r="B29" s="107" t="s">
        <v>162</v>
      </c>
      <c r="C29" s="29"/>
      <c r="D29" s="10"/>
      <c r="E29" s="10"/>
      <c r="F29" s="10"/>
      <c r="G29" s="29"/>
    </row>
    <row r="30" spans="1:7" ht="25.5" x14ac:dyDescent="0.25">
      <c r="A30" s="106" t="s">
        <v>254</v>
      </c>
      <c r="B30" s="107" t="s">
        <v>60</v>
      </c>
      <c r="C30" s="29"/>
      <c r="D30" s="10"/>
      <c r="E30" s="10"/>
      <c r="F30" s="10"/>
      <c r="G30" s="29"/>
    </row>
    <row r="31" spans="1:7" ht="38.25" x14ac:dyDescent="0.25">
      <c r="A31" s="106" t="s">
        <v>255</v>
      </c>
      <c r="B31" s="107" t="s">
        <v>61</v>
      </c>
      <c r="C31" s="29"/>
      <c r="D31" s="10"/>
      <c r="E31" s="10"/>
      <c r="F31" s="10"/>
      <c r="G31" s="29"/>
    </row>
    <row r="32" spans="1:7" ht="25.5" x14ac:dyDescent="0.25">
      <c r="A32" s="106" t="s">
        <v>256</v>
      </c>
      <c r="B32" s="107" t="s">
        <v>62</v>
      </c>
      <c r="C32" s="29"/>
      <c r="D32" s="10"/>
      <c r="E32" s="10"/>
      <c r="F32" s="10"/>
      <c r="G32" s="29"/>
    </row>
    <row r="33" spans="1:7" ht="38.25" x14ac:dyDescent="0.25">
      <c r="A33" s="106" t="s">
        <v>257</v>
      </c>
      <c r="B33" s="107" t="s">
        <v>63</v>
      </c>
      <c r="C33" s="29"/>
      <c r="D33" s="10"/>
      <c r="E33" s="10"/>
      <c r="F33" s="10"/>
      <c r="G33" s="29"/>
    </row>
    <row r="34" spans="1:7" ht="51" x14ac:dyDescent="0.25">
      <c r="A34" s="106" t="s">
        <v>258</v>
      </c>
      <c r="B34" s="107" t="s">
        <v>64</v>
      </c>
      <c r="C34" s="29"/>
      <c r="D34" s="10"/>
      <c r="E34" s="10"/>
      <c r="F34" s="10"/>
      <c r="G34" s="29"/>
    </row>
    <row r="35" spans="1:7" ht="25.5" x14ac:dyDescent="0.25">
      <c r="A35" s="106" t="s">
        <v>259</v>
      </c>
      <c r="B35" s="107" t="s">
        <v>65</v>
      </c>
      <c r="C35" s="29"/>
      <c r="D35" s="10"/>
      <c r="E35" s="10"/>
      <c r="F35" s="10"/>
      <c r="G35" s="29"/>
    </row>
    <row r="36" spans="1:7" ht="51" x14ac:dyDescent="0.25">
      <c r="A36" s="106" t="s">
        <v>260</v>
      </c>
      <c r="B36" s="107" t="s">
        <v>17</v>
      </c>
      <c r="C36" s="29"/>
      <c r="D36" s="10"/>
      <c r="E36" s="10"/>
      <c r="F36" s="10"/>
      <c r="G36" s="29"/>
    </row>
    <row r="37" spans="1:7" ht="38.25" x14ac:dyDescent="0.25">
      <c r="A37" s="106" t="s">
        <v>261</v>
      </c>
      <c r="B37" s="107" t="s">
        <v>66</v>
      </c>
      <c r="C37" s="29"/>
      <c r="D37" s="10"/>
      <c r="E37" s="10"/>
      <c r="F37" s="10"/>
      <c r="G37" s="29"/>
    </row>
    <row r="38" spans="1:7" ht="38.25" x14ac:dyDescent="0.25">
      <c r="A38" s="106" t="s">
        <v>262</v>
      </c>
      <c r="B38" s="107" t="s">
        <v>67</v>
      </c>
      <c r="C38" s="29"/>
      <c r="D38" s="10"/>
      <c r="E38" s="10"/>
      <c r="F38" s="10"/>
      <c r="G38" s="29"/>
    </row>
    <row r="39" spans="1:7" ht="25.5" x14ac:dyDescent="0.25">
      <c r="A39" s="106" t="s">
        <v>263</v>
      </c>
      <c r="B39" s="107" t="s">
        <v>68</v>
      </c>
      <c r="C39" s="29"/>
      <c r="D39" s="10"/>
      <c r="E39" s="10"/>
      <c r="F39" s="10"/>
      <c r="G39" s="29"/>
    </row>
    <row r="40" spans="1:7" ht="89.25" x14ac:dyDescent="0.25">
      <c r="A40" s="106" t="s">
        <v>264</v>
      </c>
      <c r="B40" s="107" t="s">
        <v>69</v>
      </c>
      <c r="C40" s="29"/>
      <c r="D40" s="10"/>
      <c r="E40" s="10"/>
      <c r="F40" s="10"/>
      <c r="G40" s="29"/>
    </row>
    <row r="41" spans="1:7" ht="25.5" x14ac:dyDescent="0.25">
      <c r="A41" s="106" t="s">
        <v>265</v>
      </c>
      <c r="B41" s="107" t="s">
        <v>70</v>
      </c>
      <c r="C41" s="29"/>
      <c r="D41" s="10"/>
      <c r="E41" s="10"/>
      <c r="F41" s="10"/>
      <c r="G41" s="29"/>
    </row>
    <row r="42" spans="1:7" ht="63.75" x14ac:dyDescent="0.25">
      <c r="A42" s="106" t="s">
        <v>266</v>
      </c>
      <c r="B42" s="107" t="s">
        <v>163</v>
      </c>
      <c r="C42" s="29"/>
      <c r="D42" s="10"/>
      <c r="E42" s="10"/>
      <c r="F42" s="10"/>
      <c r="G42" s="29"/>
    </row>
    <row r="43" spans="1:7" ht="51" x14ac:dyDescent="0.25">
      <c r="A43" s="106" t="s">
        <v>267</v>
      </c>
      <c r="B43" s="107" t="s">
        <v>164</v>
      </c>
      <c r="C43" s="29"/>
      <c r="D43" s="10"/>
      <c r="E43" s="10"/>
      <c r="F43" s="10"/>
      <c r="G43" s="29"/>
    </row>
    <row r="44" spans="1:7" ht="25.5" x14ac:dyDescent="0.25">
      <c r="A44" s="106" t="s">
        <v>268</v>
      </c>
      <c r="B44" s="107" t="s">
        <v>71</v>
      </c>
      <c r="C44" s="29"/>
      <c r="D44" s="10"/>
      <c r="E44" s="10"/>
      <c r="F44" s="10"/>
      <c r="G44" s="29"/>
    </row>
    <row r="45" spans="1:7" ht="63.75" x14ac:dyDescent="0.25">
      <c r="A45" s="106" t="s">
        <v>269</v>
      </c>
      <c r="B45" s="107" t="s">
        <v>165</v>
      </c>
      <c r="C45" s="29"/>
      <c r="D45" s="10"/>
      <c r="E45" s="10"/>
      <c r="F45" s="10"/>
      <c r="G45" s="29"/>
    </row>
    <row r="46" spans="1:7" ht="76.5" x14ac:dyDescent="0.25">
      <c r="A46" s="13" t="s">
        <v>166</v>
      </c>
      <c r="B46" s="14" t="s">
        <v>167</v>
      </c>
      <c r="C46" s="29"/>
      <c r="D46" s="10"/>
      <c r="E46" s="10"/>
      <c r="F46" s="10"/>
      <c r="G46" s="29"/>
    </row>
    <row r="47" spans="1:7" ht="76.5" x14ac:dyDescent="0.25">
      <c r="A47" s="106" t="s">
        <v>270</v>
      </c>
      <c r="B47" s="107" t="s">
        <v>167</v>
      </c>
      <c r="C47" s="29"/>
      <c r="D47" s="10"/>
      <c r="E47" s="10"/>
      <c r="F47" s="10"/>
      <c r="G47" s="29"/>
    </row>
    <row r="48" spans="1:7" ht="38.25" x14ac:dyDescent="0.25">
      <c r="A48" s="106" t="s">
        <v>271</v>
      </c>
      <c r="B48" s="107" t="s">
        <v>168</v>
      </c>
      <c r="C48" s="29"/>
      <c r="D48" s="10"/>
      <c r="E48" s="10"/>
      <c r="F48" s="10"/>
      <c r="G48" s="29"/>
    </row>
    <row r="49" spans="1:7" ht="25.5" x14ac:dyDescent="0.25">
      <c r="A49" s="106" t="s">
        <v>272</v>
      </c>
      <c r="B49" s="107" t="s">
        <v>72</v>
      </c>
      <c r="C49" s="29"/>
      <c r="D49" s="10"/>
      <c r="E49" s="10"/>
      <c r="F49" s="10"/>
      <c r="G49" s="29"/>
    </row>
    <row r="50" spans="1:7" ht="38.25" x14ac:dyDescent="0.25">
      <c r="A50" s="106" t="s">
        <v>273</v>
      </c>
      <c r="B50" s="107" t="s">
        <v>73</v>
      </c>
      <c r="C50" s="29"/>
      <c r="D50" s="10"/>
      <c r="E50" s="10"/>
      <c r="F50" s="10"/>
      <c r="G50" s="29"/>
    </row>
    <row r="51" spans="1:7" ht="38.25" x14ac:dyDescent="0.25">
      <c r="A51" s="106" t="s">
        <v>274</v>
      </c>
      <c r="B51" s="107" t="s">
        <v>276</v>
      </c>
      <c r="C51" s="29"/>
      <c r="D51" s="10"/>
      <c r="E51" s="10"/>
      <c r="F51" s="35"/>
      <c r="G51" s="29"/>
    </row>
    <row r="52" spans="1:7" ht="38.25" x14ac:dyDescent="0.25">
      <c r="A52" s="106" t="s">
        <v>275</v>
      </c>
      <c r="B52" s="107" t="s">
        <v>74</v>
      </c>
      <c r="C52" s="48"/>
      <c r="D52" s="17"/>
      <c r="E52" s="17"/>
      <c r="F52" s="17"/>
      <c r="G52" s="48"/>
    </row>
    <row r="53" spans="1:7" ht="89.25" x14ac:dyDescent="0.25">
      <c r="A53" s="106" t="s">
        <v>386</v>
      </c>
      <c r="B53" s="452" t="s">
        <v>385</v>
      </c>
      <c r="C53" s="48"/>
      <c r="D53" s="17"/>
      <c r="E53" s="17"/>
      <c r="F53" s="17"/>
      <c r="G53" s="48"/>
    </row>
    <row r="54" spans="1:7" ht="124.5" customHeight="1" x14ac:dyDescent="0.25">
      <c r="A54" s="18"/>
      <c r="B54" s="19"/>
      <c r="C54" s="49" t="s">
        <v>142</v>
      </c>
      <c r="D54" s="622">
        <v>98.2</v>
      </c>
      <c r="E54" s="622">
        <v>98.2</v>
      </c>
      <c r="F54" s="623">
        <v>1</v>
      </c>
      <c r="G54" s="620" t="s">
        <v>394</v>
      </c>
    </row>
    <row r="55" spans="1:7" ht="86.25" customHeight="1" x14ac:dyDescent="0.25">
      <c r="A55" s="18"/>
      <c r="B55" s="19"/>
      <c r="C55" s="9" t="s">
        <v>3</v>
      </c>
      <c r="D55" s="625">
        <v>64</v>
      </c>
      <c r="E55" s="625">
        <v>64</v>
      </c>
      <c r="F55" s="621">
        <f>E55/D55</f>
        <v>1</v>
      </c>
      <c r="G55" s="620" t="s">
        <v>394</v>
      </c>
    </row>
    <row r="56" spans="1:7" x14ac:dyDescent="0.25">
      <c r="A56" s="4"/>
      <c r="B56" s="25" t="s">
        <v>14</v>
      </c>
      <c r="C56" s="22"/>
      <c r="D56" s="23"/>
      <c r="E56" s="23"/>
      <c r="F56" s="23"/>
      <c r="G56" s="22"/>
    </row>
    <row r="57" spans="1:7" ht="15.75" thickBot="1" x14ac:dyDescent="0.3">
      <c r="A57" s="729" t="s">
        <v>19</v>
      </c>
      <c r="B57" s="729"/>
      <c r="C57" s="729"/>
      <c r="D57" s="729"/>
      <c r="E57" s="729"/>
      <c r="F57" s="729"/>
      <c r="G57" s="729"/>
    </row>
    <row r="58" spans="1:7" ht="25.5" x14ac:dyDescent="0.25">
      <c r="A58" s="207" t="s">
        <v>280</v>
      </c>
      <c r="B58" s="206" t="s">
        <v>239</v>
      </c>
      <c r="C58" s="29"/>
      <c r="D58" s="10"/>
      <c r="E58" s="10"/>
      <c r="F58" s="10"/>
      <c r="G58" s="29"/>
    </row>
    <row r="59" spans="1:7" ht="51" customHeight="1" x14ac:dyDescent="0.25">
      <c r="A59" s="102" t="s">
        <v>36</v>
      </c>
      <c r="B59" s="103" t="s">
        <v>75</v>
      </c>
      <c r="C59" s="386"/>
      <c r="D59" s="12"/>
      <c r="E59" s="12"/>
      <c r="F59" s="12"/>
      <c r="G59" s="47"/>
    </row>
    <row r="60" spans="1:7" ht="51" x14ac:dyDescent="0.25">
      <c r="A60" s="106" t="s">
        <v>37</v>
      </c>
      <c r="B60" s="107" t="s">
        <v>76</v>
      </c>
      <c r="C60" s="386"/>
      <c r="D60" s="46"/>
      <c r="E60" s="46"/>
      <c r="F60" s="46"/>
      <c r="G60" s="45"/>
    </row>
    <row r="61" spans="1:7" ht="51" x14ac:dyDescent="0.25">
      <c r="A61" s="106" t="s">
        <v>38</v>
      </c>
      <c r="B61" s="107" t="s">
        <v>173</v>
      </c>
      <c r="C61" s="386"/>
      <c r="D61" s="46"/>
      <c r="E61" s="46"/>
      <c r="F61" s="46"/>
      <c r="G61" s="45"/>
    </row>
    <row r="62" spans="1:7" s="64" customFormat="1" ht="63.75" x14ac:dyDescent="0.25">
      <c r="A62" s="106" t="s">
        <v>39</v>
      </c>
      <c r="B62" s="107" t="s">
        <v>77</v>
      </c>
      <c r="C62" s="386"/>
      <c r="D62" s="93"/>
      <c r="E62" s="197"/>
      <c r="F62" s="196"/>
      <c r="G62" s="196"/>
    </row>
    <row r="63" spans="1:7" ht="51" x14ac:dyDescent="0.25">
      <c r="A63" s="106" t="s">
        <v>40</v>
      </c>
      <c r="B63" s="107" t="s">
        <v>175</v>
      </c>
      <c r="C63" s="386"/>
      <c r="D63" s="46"/>
      <c r="E63" s="46"/>
      <c r="F63" s="46"/>
      <c r="G63" s="45"/>
    </row>
    <row r="64" spans="1:7" ht="89.25" x14ac:dyDescent="0.25">
      <c r="A64" s="106" t="s">
        <v>169</v>
      </c>
      <c r="B64" s="107" t="s">
        <v>176</v>
      </c>
      <c r="C64" s="386"/>
      <c r="D64" s="46"/>
      <c r="E64" s="46"/>
      <c r="F64" s="46"/>
      <c r="G64" s="45"/>
    </row>
    <row r="65" spans="1:7" ht="25.5" x14ac:dyDescent="0.25">
      <c r="A65" s="106" t="s">
        <v>170</v>
      </c>
      <c r="B65" s="107" t="s">
        <v>80</v>
      </c>
      <c r="C65" s="386"/>
      <c r="D65" s="46"/>
      <c r="E65" s="46"/>
      <c r="F65" s="46"/>
      <c r="G65" s="45"/>
    </row>
    <row r="66" spans="1:7" ht="89.25" x14ac:dyDescent="0.25">
      <c r="A66" s="65" t="s">
        <v>231</v>
      </c>
      <c r="B66" s="107" t="s">
        <v>81</v>
      </c>
      <c r="C66" s="386"/>
      <c r="D66" s="44"/>
      <c r="E66" s="44"/>
      <c r="F66" s="44"/>
      <c r="G66" s="43"/>
    </row>
    <row r="67" spans="1:7" ht="25.5" x14ac:dyDescent="0.25">
      <c r="A67" s="106" t="s">
        <v>130</v>
      </c>
      <c r="B67" s="107" t="s">
        <v>82</v>
      </c>
      <c r="C67" s="735"/>
      <c r="D67" s="23"/>
      <c r="E67" s="23"/>
      <c r="F67" s="23"/>
      <c r="G67" s="22"/>
    </row>
    <row r="68" spans="1:7" ht="25.5" x14ac:dyDescent="0.25">
      <c r="A68" s="106" t="s">
        <v>133</v>
      </c>
      <c r="B68" s="107" t="s">
        <v>83</v>
      </c>
      <c r="C68" s="736"/>
      <c r="D68" s="10"/>
      <c r="E68" s="10"/>
      <c r="F68" s="10"/>
      <c r="G68" s="29"/>
    </row>
    <row r="69" spans="1:7" ht="25.5" x14ac:dyDescent="0.25">
      <c r="A69" s="106" t="s">
        <v>153</v>
      </c>
      <c r="B69" s="107" t="s">
        <v>177</v>
      </c>
      <c r="C69" s="736"/>
      <c r="D69" s="10"/>
      <c r="E69" s="10"/>
      <c r="F69" s="10"/>
      <c r="G69" s="29"/>
    </row>
    <row r="70" spans="1:7" ht="51" x14ac:dyDescent="0.25">
      <c r="A70" s="106" t="s">
        <v>242</v>
      </c>
      <c r="B70" s="107" t="s">
        <v>178</v>
      </c>
      <c r="C70" s="736"/>
      <c r="D70" s="10"/>
      <c r="E70" s="10"/>
      <c r="F70" s="10"/>
      <c r="G70" s="29"/>
    </row>
    <row r="71" spans="1:7" ht="38.25" x14ac:dyDescent="0.25">
      <c r="A71" s="106" t="s">
        <v>243</v>
      </c>
      <c r="B71" s="107" t="s">
        <v>84</v>
      </c>
      <c r="C71" s="736"/>
      <c r="D71" s="10"/>
      <c r="E71" s="10"/>
      <c r="F71" s="10"/>
      <c r="G71" s="29"/>
    </row>
    <row r="72" spans="1:7" ht="51" x14ac:dyDescent="0.25">
      <c r="A72" s="106" t="s">
        <v>244</v>
      </c>
      <c r="B72" s="107" t="s">
        <v>85</v>
      </c>
      <c r="C72" s="736"/>
      <c r="D72" s="10"/>
      <c r="E72" s="10"/>
      <c r="F72" s="10"/>
      <c r="G72" s="29"/>
    </row>
    <row r="73" spans="1:7" ht="51" x14ac:dyDescent="0.25">
      <c r="A73" s="106" t="s">
        <v>245</v>
      </c>
      <c r="B73" s="107" t="s">
        <v>179</v>
      </c>
      <c r="C73" s="736"/>
      <c r="D73" s="10"/>
      <c r="E73" s="10"/>
      <c r="F73" s="10"/>
      <c r="G73" s="29"/>
    </row>
    <row r="74" spans="1:7" ht="63.75" x14ac:dyDescent="0.25">
      <c r="A74" s="106" t="s">
        <v>246</v>
      </c>
      <c r="B74" s="107" t="s">
        <v>86</v>
      </c>
      <c r="C74" s="736"/>
      <c r="D74" s="10"/>
      <c r="E74" s="10"/>
      <c r="F74" s="10"/>
      <c r="G74" s="29"/>
    </row>
    <row r="75" spans="1:7" ht="63.75" x14ac:dyDescent="0.25">
      <c r="A75" s="106" t="s">
        <v>247</v>
      </c>
      <c r="B75" s="107" t="s">
        <v>87</v>
      </c>
      <c r="C75" s="736"/>
      <c r="D75" s="10"/>
      <c r="E75" s="10"/>
      <c r="F75" s="10"/>
      <c r="G75" s="29"/>
    </row>
    <row r="76" spans="1:7" ht="63.75" x14ac:dyDescent="0.25">
      <c r="A76" s="106" t="s">
        <v>248</v>
      </c>
      <c r="B76" s="107" t="s">
        <v>88</v>
      </c>
      <c r="C76" s="736"/>
      <c r="D76" s="10"/>
      <c r="E76" s="10"/>
      <c r="F76" s="10"/>
      <c r="G76" s="29"/>
    </row>
    <row r="77" spans="1:7" ht="76.5" x14ac:dyDescent="0.25">
      <c r="A77" s="106" t="s">
        <v>249</v>
      </c>
      <c r="B77" s="107" t="s">
        <v>89</v>
      </c>
      <c r="C77" s="736"/>
      <c r="D77" s="10"/>
      <c r="E77" s="10"/>
      <c r="F77" s="10"/>
      <c r="G77" s="29"/>
    </row>
    <row r="78" spans="1:7" ht="51" x14ac:dyDescent="0.25">
      <c r="A78" s="106" t="s">
        <v>250</v>
      </c>
      <c r="B78" s="107" t="s">
        <v>90</v>
      </c>
      <c r="C78" s="736"/>
      <c r="D78" s="10"/>
      <c r="E78" s="10"/>
      <c r="F78" s="10"/>
      <c r="G78" s="29"/>
    </row>
    <row r="79" spans="1:7" ht="38.25" x14ac:dyDescent="0.25">
      <c r="A79" s="106" t="s">
        <v>251</v>
      </c>
      <c r="B79" s="107" t="s">
        <v>91</v>
      </c>
      <c r="C79" s="736"/>
      <c r="D79" s="10"/>
      <c r="E79" s="10"/>
      <c r="F79" s="10"/>
      <c r="G79" s="29"/>
    </row>
    <row r="80" spans="1:7" ht="51" x14ac:dyDescent="0.25">
      <c r="A80" s="106" t="s">
        <v>253</v>
      </c>
      <c r="B80" s="107" t="s">
        <v>92</v>
      </c>
      <c r="C80" s="736"/>
      <c r="D80" s="10"/>
      <c r="E80" s="10"/>
      <c r="F80" s="10"/>
      <c r="G80" s="29"/>
    </row>
    <row r="81" spans="1:7" ht="132.75" customHeight="1" x14ac:dyDescent="0.25">
      <c r="A81" s="106" t="s">
        <v>254</v>
      </c>
      <c r="B81" s="626" t="s">
        <v>174</v>
      </c>
      <c r="C81" s="736"/>
      <c r="D81" s="10"/>
      <c r="E81" s="10"/>
      <c r="F81" s="10"/>
      <c r="G81" s="29"/>
    </row>
    <row r="82" spans="1:7" ht="51" x14ac:dyDescent="0.25">
      <c r="A82" s="106" t="s">
        <v>255</v>
      </c>
      <c r="B82" s="626" t="s">
        <v>78</v>
      </c>
      <c r="C82" s="736"/>
      <c r="D82" s="42"/>
      <c r="E82" s="41"/>
      <c r="F82" s="35"/>
      <c r="G82" s="29"/>
    </row>
    <row r="83" spans="1:7" ht="25.5" x14ac:dyDescent="0.25">
      <c r="A83" s="106" t="s">
        <v>256</v>
      </c>
      <c r="B83" s="107" t="s">
        <v>79</v>
      </c>
      <c r="C83" s="736"/>
      <c r="D83" s="10"/>
      <c r="E83" s="10"/>
      <c r="F83" s="10"/>
      <c r="G83" s="29"/>
    </row>
    <row r="84" spans="1:7" ht="213" customHeight="1" x14ac:dyDescent="0.25">
      <c r="A84" s="13"/>
      <c r="B84" s="14"/>
      <c r="C84" s="115" t="s">
        <v>113</v>
      </c>
      <c r="D84" s="624">
        <v>83</v>
      </c>
      <c r="E84" s="624">
        <v>83.7</v>
      </c>
      <c r="F84" s="624">
        <f>E84/D84*100</f>
        <v>100.84337349397589</v>
      </c>
      <c r="G84" s="620" t="s">
        <v>530</v>
      </c>
    </row>
    <row r="85" spans="1:7" ht="63.75" x14ac:dyDescent="0.25">
      <c r="A85" s="13"/>
      <c r="B85" s="14"/>
      <c r="C85" s="115" t="s">
        <v>2</v>
      </c>
      <c r="D85" s="624">
        <v>64</v>
      </c>
      <c r="E85" s="624">
        <v>64</v>
      </c>
      <c r="F85" s="619">
        <v>1</v>
      </c>
      <c r="G85" s="620" t="s">
        <v>394</v>
      </c>
    </row>
    <row r="86" spans="1:7" x14ac:dyDescent="0.25">
      <c r="A86" s="4"/>
      <c r="B86" s="25" t="s">
        <v>14</v>
      </c>
      <c r="C86" s="22"/>
      <c r="D86" s="23"/>
      <c r="E86" s="23"/>
      <c r="F86" s="23"/>
      <c r="G86" s="22"/>
    </row>
    <row r="87" spans="1:7" x14ac:dyDescent="0.25">
      <c r="A87" s="738" t="s">
        <v>20</v>
      </c>
      <c r="B87" s="738"/>
      <c r="C87" s="738"/>
      <c r="D87" s="738"/>
      <c r="E87" s="738"/>
      <c r="F87" s="738"/>
      <c r="G87" s="738"/>
    </row>
    <row r="88" spans="1:7" ht="25.5" x14ac:dyDescent="0.25">
      <c r="A88" s="5" t="s">
        <v>240</v>
      </c>
      <c r="B88" s="6" t="s">
        <v>95</v>
      </c>
      <c r="C88" s="40"/>
      <c r="D88" s="37"/>
      <c r="E88" s="39"/>
      <c r="F88" s="39"/>
      <c r="G88" s="22"/>
    </row>
    <row r="89" spans="1:7" ht="140.25" x14ac:dyDescent="0.25">
      <c r="A89" s="5" t="s">
        <v>36</v>
      </c>
      <c r="B89" s="6" t="s">
        <v>96</v>
      </c>
      <c r="C89" s="3" t="s">
        <v>223</v>
      </c>
      <c r="D89" s="627">
        <v>100</v>
      </c>
      <c r="E89" s="628">
        <v>100</v>
      </c>
      <c r="F89" s="619">
        <f>E89/D89</f>
        <v>1</v>
      </c>
      <c r="G89" s="620" t="s">
        <v>394</v>
      </c>
    </row>
    <row r="90" spans="1:7" ht="153" x14ac:dyDescent="0.25">
      <c r="A90" s="7" t="s">
        <v>283</v>
      </c>
      <c r="B90" s="8" t="s">
        <v>284</v>
      </c>
      <c r="C90" s="29"/>
      <c r="D90" s="10"/>
      <c r="E90" s="10"/>
      <c r="F90" s="10"/>
      <c r="G90" s="29"/>
    </row>
    <row r="91" spans="1:7" ht="141.75" x14ac:dyDescent="0.25">
      <c r="A91" s="83" t="s">
        <v>285</v>
      </c>
      <c r="B91" s="205" t="s">
        <v>286</v>
      </c>
      <c r="C91" s="29"/>
      <c r="D91" s="10"/>
      <c r="E91" s="10"/>
      <c r="F91" s="10"/>
      <c r="G91" s="29"/>
    </row>
    <row r="92" spans="1:7" ht="51" x14ac:dyDescent="0.25">
      <c r="A92" s="5" t="s">
        <v>37</v>
      </c>
      <c r="B92" s="6" t="s">
        <v>102</v>
      </c>
      <c r="C92" s="22"/>
      <c r="D92" s="23"/>
      <c r="E92" s="23"/>
      <c r="F92" s="23"/>
      <c r="G92" s="22"/>
    </row>
    <row r="93" spans="1:7" ht="38.25" x14ac:dyDescent="0.25">
      <c r="A93" s="5" t="s">
        <v>287</v>
      </c>
      <c r="B93" s="6" t="s">
        <v>103</v>
      </c>
      <c r="C93" s="22"/>
      <c r="D93" s="23"/>
      <c r="E93" s="23"/>
      <c r="F93" s="23"/>
      <c r="G93" s="22"/>
    </row>
    <row r="94" spans="1:7" ht="25.5" x14ac:dyDescent="0.25">
      <c r="A94" s="5" t="s">
        <v>38</v>
      </c>
      <c r="B94" s="6" t="s">
        <v>105</v>
      </c>
      <c r="C94" s="22"/>
      <c r="D94" s="23"/>
      <c r="E94" s="23"/>
      <c r="F94" s="23"/>
      <c r="G94" s="22"/>
    </row>
    <row r="95" spans="1:7" ht="51" x14ac:dyDescent="0.25">
      <c r="A95" s="7" t="s">
        <v>196</v>
      </c>
      <c r="B95" s="8" t="s">
        <v>106</v>
      </c>
      <c r="C95" s="29"/>
      <c r="D95" s="10"/>
      <c r="E95" s="10"/>
      <c r="F95" s="10"/>
      <c r="G95" s="29"/>
    </row>
    <row r="96" spans="1:7" ht="102" x14ac:dyDescent="0.25">
      <c r="A96" s="5" t="s">
        <v>197</v>
      </c>
      <c r="B96" s="6" t="s">
        <v>107</v>
      </c>
      <c r="C96" s="22"/>
      <c r="D96" s="23"/>
      <c r="E96" s="23"/>
      <c r="F96" s="23"/>
      <c r="G96" s="22"/>
    </row>
    <row r="97" spans="1:7" ht="90" thickBot="1" x14ac:dyDescent="0.3">
      <c r="A97" s="7" t="s">
        <v>198</v>
      </c>
      <c r="B97" s="8" t="s">
        <v>108</v>
      </c>
      <c r="C97" s="29"/>
      <c r="D97" s="10"/>
      <c r="E97" s="36"/>
      <c r="F97" s="10"/>
      <c r="G97" s="29"/>
    </row>
    <row r="98" spans="1:7" ht="166.5" thickBot="1" x14ac:dyDescent="0.3">
      <c r="A98" s="7" t="s">
        <v>199</v>
      </c>
      <c r="B98" s="8" t="s">
        <v>109</v>
      </c>
      <c r="C98" s="38" t="s">
        <v>217</v>
      </c>
      <c r="D98" s="629">
        <v>10.5</v>
      </c>
      <c r="E98" s="630">
        <v>10.5</v>
      </c>
      <c r="F98" s="619">
        <f>E98/D98</f>
        <v>1</v>
      </c>
      <c r="G98" s="620" t="s">
        <v>394</v>
      </c>
    </row>
    <row r="99" spans="1:7" ht="38.25" x14ac:dyDescent="0.25">
      <c r="A99" s="7" t="s">
        <v>200</v>
      </c>
      <c r="B99" s="8" t="s">
        <v>110</v>
      </c>
      <c r="C99" s="29"/>
      <c r="D99" s="10"/>
      <c r="E99" s="36"/>
      <c r="F99" s="10"/>
      <c r="G99" s="29"/>
    </row>
    <row r="100" spans="1:7" ht="76.5" x14ac:dyDescent="0.25">
      <c r="A100" s="7" t="s">
        <v>201</v>
      </c>
      <c r="B100" s="8" t="s">
        <v>111</v>
      </c>
      <c r="C100" s="3" t="s">
        <v>224</v>
      </c>
      <c r="D100" s="631">
        <v>1.2749999999999999</v>
      </c>
      <c r="E100" s="632">
        <v>1.2749999999999999</v>
      </c>
      <c r="F100" s="619">
        <f>E100/D100</f>
        <v>1</v>
      </c>
      <c r="G100" s="620" t="s">
        <v>394</v>
      </c>
    </row>
    <row r="101" spans="1:7" x14ac:dyDescent="0.25">
      <c r="A101" s="5" t="s">
        <v>202</v>
      </c>
      <c r="B101" s="6" t="s">
        <v>21</v>
      </c>
      <c r="C101" s="22"/>
      <c r="D101" s="23"/>
      <c r="E101" s="23"/>
      <c r="F101" s="23"/>
      <c r="G101" s="22"/>
    </row>
    <row r="102" spans="1:7" ht="25.5" x14ac:dyDescent="0.25">
      <c r="A102" s="7" t="s">
        <v>203</v>
      </c>
      <c r="B102" s="8" t="s">
        <v>112</v>
      </c>
      <c r="C102" s="29"/>
      <c r="D102" s="10"/>
      <c r="E102" s="10"/>
      <c r="F102" s="10"/>
      <c r="G102" s="29"/>
    </row>
    <row r="103" spans="1:7" x14ac:dyDescent="0.25">
      <c r="A103" s="34"/>
      <c r="B103" s="33" t="s">
        <v>14</v>
      </c>
      <c r="C103" s="27"/>
      <c r="D103" s="32"/>
      <c r="E103" s="32"/>
      <c r="F103" s="28"/>
      <c r="G103" s="27"/>
    </row>
    <row r="104" spans="1:7" x14ac:dyDescent="0.25">
      <c r="A104" s="729" t="s">
        <v>22</v>
      </c>
      <c r="B104" s="738"/>
      <c r="C104" s="729"/>
      <c r="D104" s="729"/>
      <c r="E104" s="729"/>
      <c r="F104" s="729"/>
      <c r="G104" s="729"/>
    </row>
    <row r="105" spans="1:7" s="764" customFormat="1" ht="83.25" customHeight="1" x14ac:dyDescent="0.25">
      <c r="A105" s="765" t="s">
        <v>36</v>
      </c>
      <c r="B105" s="766" t="s">
        <v>23</v>
      </c>
      <c r="C105" s="767" t="s">
        <v>535</v>
      </c>
      <c r="D105" s="768">
        <v>0.56999999999999995</v>
      </c>
      <c r="E105" s="768">
        <v>0.56999999999999995</v>
      </c>
      <c r="F105" s="769">
        <f>E105/D105</f>
        <v>1</v>
      </c>
      <c r="G105" s="770" t="s">
        <v>415</v>
      </c>
    </row>
    <row r="106" spans="1:7" ht="111" customHeight="1" x14ac:dyDescent="0.25">
      <c r="A106" s="209"/>
      <c r="B106" s="395"/>
      <c r="C106" s="11" t="s">
        <v>117</v>
      </c>
      <c r="D106" s="637">
        <v>0.6</v>
      </c>
      <c r="E106" s="637"/>
      <c r="F106" s="636"/>
      <c r="G106" s="633" t="s">
        <v>487</v>
      </c>
    </row>
    <row r="107" spans="1:7" ht="63.75" x14ac:dyDescent="0.25">
      <c r="A107" s="209"/>
      <c r="B107" s="208"/>
      <c r="C107" s="57" t="s">
        <v>536</v>
      </c>
      <c r="D107" s="635">
        <v>22800</v>
      </c>
      <c r="E107" s="635">
        <v>22981</v>
      </c>
      <c r="F107" s="636">
        <f>E107/D107</f>
        <v>1.007938596491228</v>
      </c>
      <c r="G107" s="634" t="s">
        <v>416</v>
      </c>
    </row>
    <row r="108" spans="1:7" ht="51" x14ac:dyDescent="0.25">
      <c r="A108" s="210" t="s">
        <v>37</v>
      </c>
      <c r="B108" s="115" t="s">
        <v>207</v>
      </c>
      <c r="C108" s="57" t="s">
        <v>537</v>
      </c>
      <c r="D108" s="95"/>
      <c r="E108" s="95"/>
      <c r="F108" s="195"/>
      <c r="G108" s="346"/>
    </row>
    <row r="109" spans="1:7" x14ac:dyDescent="0.25">
      <c r="A109" s="145" t="s">
        <v>38</v>
      </c>
      <c r="B109" s="115" t="s">
        <v>205</v>
      </c>
      <c r="C109" s="57"/>
      <c r="D109" s="95"/>
      <c r="E109" s="95"/>
      <c r="F109" s="195"/>
      <c r="G109" s="346"/>
    </row>
    <row r="110" spans="1:7" ht="127.5" x14ac:dyDescent="0.25">
      <c r="A110" s="211" t="s">
        <v>39</v>
      </c>
      <c r="B110" s="115" t="s">
        <v>295</v>
      </c>
      <c r="C110" s="56"/>
      <c r="D110" s="56"/>
      <c r="E110" s="56"/>
      <c r="F110" s="56"/>
      <c r="G110" s="56"/>
    </row>
    <row r="111" spans="1:7" ht="25.5" x14ac:dyDescent="0.25">
      <c r="A111" s="213" t="s">
        <v>40</v>
      </c>
      <c r="B111" s="115" t="s">
        <v>296</v>
      </c>
      <c r="C111" s="31"/>
      <c r="D111" s="10"/>
      <c r="E111" s="10"/>
      <c r="F111" s="10"/>
      <c r="G111" s="29"/>
    </row>
    <row r="112" spans="1:7" ht="76.5" x14ac:dyDescent="0.25">
      <c r="A112" s="170"/>
      <c r="B112" s="146"/>
      <c r="C112" s="58" t="s">
        <v>218</v>
      </c>
      <c r="D112" s="638">
        <v>3025</v>
      </c>
      <c r="E112" s="638">
        <v>3315</v>
      </c>
      <c r="F112" s="639">
        <f>E112/D112</f>
        <v>1.0958677685950413</v>
      </c>
      <c r="G112" s="409" t="s">
        <v>417</v>
      </c>
    </row>
    <row r="113" spans="1:8" s="764" customFormat="1" ht="76.5" x14ac:dyDescent="0.25">
      <c r="A113" s="758"/>
      <c r="B113" s="759"/>
      <c r="C113" s="760" t="s">
        <v>512</v>
      </c>
      <c r="D113" s="761">
        <v>146</v>
      </c>
      <c r="E113" s="761">
        <v>74</v>
      </c>
      <c r="F113" s="762">
        <f>(D113-E113)/D113*100%+100</f>
        <v>100.49315068493151</v>
      </c>
      <c r="G113" s="763" t="s">
        <v>538</v>
      </c>
    </row>
    <row r="114" spans="1:8" ht="63.75" x14ac:dyDescent="0.25">
      <c r="A114" s="170"/>
      <c r="B114" s="146"/>
      <c r="C114" s="96" t="s">
        <v>511</v>
      </c>
      <c r="D114" s="641">
        <v>4250</v>
      </c>
      <c r="E114" s="266">
        <v>4849</v>
      </c>
      <c r="F114" s="640">
        <f>E114/D114</f>
        <v>1.1409411764705881</v>
      </c>
      <c r="G114" s="409" t="s">
        <v>377</v>
      </c>
    </row>
    <row r="115" spans="1:8" ht="76.5" x14ac:dyDescent="0.25">
      <c r="A115" s="170"/>
      <c r="B115" s="146"/>
      <c r="C115" s="96" t="s">
        <v>510</v>
      </c>
      <c r="D115" s="642">
        <v>1.1499999999999999</v>
      </c>
      <c r="E115" s="642">
        <v>1.5</v>
      </c>
      <c r="F115" s="643">
        <v>2.5870000000000002</v>
      </c>
      <c r="G115" s="409" t="s">
        <v>419</v>
      </c>
    </row>
    <row r="116" spans="1:8" ht="63.75" x14ac:dyDescent="0.25">
      <c r="A116" s="170"/>
      <c r="B116" s="146"/>
      <c r="C116" s="58" t="s">
        <v>509</v>
      </c>
      <c r="D116" s="21"/>
      <c r="E116" s="94" t="s">
        <v>181</v>
      </c>
      <c r="F116" s="94" t="s">
        <v>181</v>
      </c>
      <c r="G116" s="118" t="s">
        <v>378</v>
      </c>
    </row>
    <row r="117" spans="1:8" ht="76.5" x14ac:dyDescent="0.25">
      <c r="A117" s="170"/>
      <c r="B117" s="146"/>
      <c r="C117" s="57" t="s">
        <v>508</v>
      </c>
      <c r="D117" s="21"/>
      <c r="E117" s="94" t="s">
        <v>181</v>
      </c>
      <c r="F117" s="94" t="s">
        <v>181</v>
      </c>
      <c r="G117" s="118" t="s">
        <v>378</v>
      </c>
    </row>
    <row r="118" spans="1:8" ht="114.75" x14ac:dyDescent="0.25">
      <c r="A118" s="212" t="s">
        <v>169</v>
      </c>
      <c r="B118" s="146" t="s">
        <v>229</v>
      </c>
      <c r="C118" s="31"/>
      <c r="D118" s="10"/>
      <c r="E118" s="10"/>
      <c r="F118" s="10"/>
      <c r="G118" s="29"/>
    </row>
    <row r="119" spans="1:8" ht="51" x14ac:dyDescent="0.25">
      <c r="A119" s="214" t="s">
        <v>277</v>
      </c>
      <c r="B119" s="78" t="s">
        <v>297</v>
      </c>
    </row>
    <row r="120" spans="1:8" ht="114.75" x14ac:dyDescent="0.25">
      <c r="A120" s="211" t="s">
        <v>171</v>
      </c>
      <c r="B120" s="115" t="s">
        <v>206</v>
      </c>
      <c r="C120" s="31"/>
      <c r="D120" s="23"/>
      <c r="E120" s="23"/>
      <c r="F120" s="23"/>
      <c r="G120" s="22"/>
    </row>
    <row r="121" spans="1:8" ht="25.5" x14ac:dyDescent="0.25">
      <c r="A121" s="76" t="s">
        <v>172</v>
      </c>
      <c r="B121" s="77" t="s">
        <v>204</v>
      </c>
      <c r="C121" s="31"/>
      <c r="D121" s="10"/>
      <c r="E121" s="10"/>
      <c r="F121" s="10"/>
      <c r="G121" s="29"/>
    </row>
    <row r="122" spans="1:8" x14ac:dyDescent="0.25">
      <c r="A122" s="4"/>
      <c r="B122" s="25" t="s">
        <v>14</v>
      </c>
      <c r="C122" s="22"/>
      <c r="D122" s="23"/>
      <c r="E122" s="23"/>
      <c r="F122" s="23"/>
      <c r="G122" s="22"/>
    </row>
    <row r="123" spans="1:8" x14ac:dyDescent="0.25">
      <c r="A123" s="730" t="s">
        <v>24</v>
      </c>
      <c r="B123" s="731"/>
      <c r="C123" s="732"/>
      <c r="D123" s="732"/>
      <c r="E123" s="732"/>
      <c r="F123" s="732"/>
      <c r="G123" s="733"/>
    </row>
    <row r="124" spans="1:8" s="90" customFormat="1" ht="133.5" customHeight="1" x14ac:dyDescent="0.25">
      <c r="A124" s="161" t="s">
        <v>36</v>
      </c>
      <c r="B124" s="205" t="s">
        <v>299</v>
      </c>
      <c r="C124" s="98" t="s">
        <v>123</v>
      </c>
      <c r="D124" s="88">
        <v>375</v>
      </c>
      <c r="E124" s="99">
        <v>565</v>
      </c>
      <c r="F124" s="100">
        <f>E124/D124</f>
        <v>1.5066666666666666</v>
      </c>
      <c r="G124" s="645" t="s">
        <v>420</v>
      </c>
    </row>
    <row r="125" spans="1:8" s="90" customFormat="1" ht="135.75" customHeight="1" x14ac:dyDescent="0.25">
      <c r="A125" s="87"/>
      <c r="B125" s="97"/>
      <c r="C125" s="98" t="s">
        <v>124</v>
      </c>
      <c r="D125" s="86">
        <v>2.8</v>
      </c>
      <c r="E125" s="89">
        <v>16.8</v>
      </c>
      <c r="F125" s="100">
        <f>E125/D125</f>
        <v>6.0000000000000009</v>
      </c>
      <c r="G125" s="21" t="s">
        <v>486</v>
      </c>
      <c r="H125" s="101"/>
    </row>
    <row r="126" spans="1:8" ht="51" x14ac:dyDescent="0.25">
      <c r="A126" s="166" t="s">
        <v>37</v>
      </c>
      <c r="B126" s="167" t="s">
        <v>184</v>
      </c>
      <c r="C126" s="11"/>
      <c r="D126" s="10"/>
      <c r="E126" s="10"/>
      <c r="F126" s="10"/>
      <c r="G126" s="29"/>
    </row>
    <row r="127" spans="1:8" x14ac:dyDescent="0.25">
      <c r="A127" s="4"/>
      <c r="B127" s="25" t="s">
        <v>14</v>
      </c>
      <c r="C127" s="27"/>
      <c r="D127" s="28"/>
      <c r="E127" s="28"/>
      <c r="F127" s="28"/>
      <c r="G127" s="27"/>
    </row>
    <row r="128" spans="1:8" x14ac:dyDescent="0.25">
      <c r="A128" s="730" t="s">
        <v>211</v>
      </c>
      <c r="B128" s="731"/>
      <c r="C128" s="731"/>
      <c r="D128" s="731"/>
      <c r="E128" s="731"/>
      <c r="F128" s="731"/>
      <c r="G128" s="734"/>
    </row>
    <row r="129" spans="1:7" ht="38.25" x14ac:dyDescent="0.25">
      <c r="A129" s="215" t="s">
        <v>280</v>
      </c>
      <c r="B129" s="220" t="s">
        <v>301</v>
      </c>
      <c r="C129" s="234"/>
      <c r="D129" s="234"/>
      <c r="E129" s="234"/>
      <c r="F129" s="234"/>
      <c r="G129" s="235"/>
    </row>
    <row r="130" spans="1:7" s="64" customFormat="1" ht="63.75" x14ac:dyDescent="0.25">
      <c r="A130" s="84" t="s">
        <v>208</v>
      </c>
      <c r="B130" s="85" t="s">
        <v>122</v>
      </c>
      <c r="C130" s="77" t="s">
        <v>120</v>
      </c>
      <c r="D130" s="82">
        <v>100</v>
      </c>
      <c r="E130" s="91">
        <v>100</v>
      </c>
      <c r="F130" s="30">
        <f>E130/D130</f>
        <v>1</v>
      </c>
      <c r="G130" s="620" t="s">
        <v>394</v>
      </c>
    </row>
    <row r="131" spans="1:7" s="64" customFormat="1" ht="153" x14ac:dyDescent="0.25">
      <c r="A131" s="179" t="s">
        <v>37</v>
      </c>
      <c r="B131" s="233" t="s">
        <v>303</v>
      </c>
      <c r="C131" s="77"/>
      <c r="D131" s="92"/>
      <c r="E131" s="91"/>
      <c r="F131" s="30"/>
      <c r="G131" s="77"/>
    </row>
    <row r="132" spans="1:7" s="64" customFormat="1" ht="114.75" x14ac:dyDescent="0.25">
      <c r="A132" s="179" t="s">
        <v>38</v>
      </c>
      <c r="B132" s="75" t="s">
        <v>180</v>
      </c>
      <c r="C132" s="77"/>
      <c r="D132" s="92"/>
      <c r="E132" s="91"/>
      <c r="F132" s="30"/>
      <c r="G132" s="77"/>
    </row>
    <row r="133" spans="1:7" s="64" customFormat="1" ht="38.25" x14ac:dyDescent="0.25">
      <c r="A133" s="106" t="s">
        <v>39</v>
      </c>
      <c r="B133" s="107" t="s">
        <v>18</v>
      </c>
      <c r="C133" s="77"/>
      <c r="D133" s="92"/>
      <c r="E133" s="91"/>
      <c r="F133" s="30"/>
      <c r="G133" s="77"/>
    </row>
    <row r="134" spans="1:7" s="64" customFormat="1" ht="25.5" x14ac:dyDescent="0.25">
      <c r="A134" s="222" t="s">
        <v>277</v>
      </c>
      <c r="B134" s="223" t="s">
        <v>304</v>
      </c>
      <c r="C134" s="77"/>
      <c r="D134" s="92"/>
      <c r="E134" s="91"/>
      <c r="F134" s="30"/>
      <c r="G134" s="77"/>
    </row>
    <row r="135" spans="1:7" ht="213.75" customHeight="1" x14ac:dyDescent="0.25">
      <c r="A135" s="15" t="s">
        <v>210</v>
      </c>
      <c r="B135" s="16" t="s">
        <v>125</v>
      </c>
      <c r="C135" s="11" t="s">
        <v>121</v>
      </c>
      <c r="D135" s="624">
        <v>16</v>
      </c>
      <c r="E135" s="644">
        <v>16</v>
      </c>
      <c r="F135" s="639">
        <f>E135/D135</f>
        <v>1</v>
      </c>
      <c r="G135" s="620" t="s">
        <v>394</v>
      </c>
    </row>
    <row r="136" spans="1:7" x14ac:dyDescent="0.25">
      <c r="A136" s="4"/>
      <c r="B136" s="25" t="s">
        <v>14</v>
      </c>
      <c r="C136" s="22"/>
      <c r="D136" s="23"/>
      <c r="E136" s="23"/>
      <c r="F136" s="23"/>
      <c r="G136" s="22"/>
    </row>
    <row r="137" spans="1:7" x14ac:dyDescent="0.25">
      <c r="A137" s="26"/>
      <c r="B137" s="25" t="s">
        <v>15</v>
      </c>
      <c r="C137" s="24"/>
      <c r="D137" s="23"/>
      <c r="E137" s="23"/>
      <c r="F137" s="23"/>
      <c r="G137" s="22"/>
    </row>
    <row r="139" spans="1:7" ht="15.75" x14ac:dyDescent="0.25">
      <c r="A139" s="737"/>
      <c r="B139" s="737"/>
      <c r="C139" s="737"/>
      <c r="D139" s="737"/>
      <c r="E139" s="737"/>
      <c r="F139" s="737"/>
      <c r="G139" s="737"/>
    </row>
  </sheetData>
  <mergeCells count="10">
    <mergeCell ref="A128:G128"/>
    <mergeCell ref="C67:C83"/>
    <mergeCell ref="A139:G139"/>
    <mergeCell ref="A87:G87"/>
    <mergeCell ref="A104:G104"/>
    <mergeCell ref="A2:G2"/>
    <mergeCell ref="A3:G3"/>
    <mergeCell ref="A7:G7"/>
    <mergeCell ref="A57:G57"/>
    <mergeCell ref="A123:G123"/>
  </mergeCells>
  <phoneticPr fontId="35" type="noConversion"/>
  <pageMargins left="0.56000000000000005" right="0.22" top="0.21" bottom="0.16" header="0.2" footer="0.16"/>
  <pageSetup paperSize="9" scale="68" fitToHeight="0" orientation="portrait" r:id="rId1"/>
  <rowBreaks count="1" manualBreakCount="1">
    <brk id="12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abSelected="1" view="pageBreakPreview" zoomScale="80" zoomScaleNormal="100" zoomScaleSheetLayoutView="80" workbookViewId="0">
      <selection activeCell="K8" sqref="K8"/>
    </sheetView>
  </sheetViews>
  <sheetFormatPr defaultRowHeight="15" x14ac:dyDescent="0.25"/>
  <cols>
    <col min="1" max="1" width="9.140625" style="113"/>
    <col min="2" max="2" width="40.5703125" style="113" customWidth="1"/>
    <col min="3" max="3" width="15" style="113" customWidth="1"/>
    <col min="4" max="4" width="9.140625" style="113"/>
    <col min="5" max="5" width="8.85546875" style="113" customWidth="1"/>
    <col min="6" max="6" width="7.7109375" style="113" customWidth="1"/>
    <col min="7" max="7" width="8.140625" style="113" customWidth="1"/>
    <col min="8" max="8" width="17.5703125" style="113" customWidth="1"/>
    <col min="9" max="9" width="17" style="113" customWidth="1"/>
    <col min="10" max="10" width="39" style="113" customWidth="1"/>
    <col min="11" max="11" width="43.5703125" style="242" customWidth="1"/>
    <col min="12" max="12" width="25.28515625" style="113" customWidth="1"/>
    <col min="13" max="13" width="18.140625" style="113" customWidth="1"/>
    <col min="14" max="14" width="10.5703125" style="113" bestFit="1" customWidth="1"/>
    <col min="15" max="16384" width="9.140625" style="113"/>
  </cols>
  <sheetData>
    <row r="1" spans="1:13" x14ac:dyDescent="0.25">
      <c r="K1" s="242" t="s">
        <v>154</v>
      </c>
    </row>
    <row r="2" spans="1:13" ht="20.25" x14ac:dyDescent="0.25">
      <c r="A2" s="743" t="s">
        <v>395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243"/>
      <c r="M2" s="243"/>
    </row>
    <row r="3" spans="1:13" ht="37.5" customHeight="1" x14ac:dyDescent="0.25">
      <c r="A3" s="741"/>
      <c r="B3" s="741" t="s">
        <v>25</v>
      </c>
      <c r="C3" s="741" t="s">
        <v>26</v>
      </c>
      <c r="D3" s="744" t="s">
        <v>27</v>
      </c>
      <c r="E3" s="745"/>
      <c r="F3" s="744" t="s">
        <v>28</v>
      </c>
      <c r="G3" s="745"/>
      <c r="H3" s="744" t="s">
        <v>221</v>
      </c>
      <c r="I3" s="745"/>
      <c r="J3" s="744" t="s">
        <v>29</v>
      </c>
      <c r="K3" s="745"/>
      <c r="L3" s="244" t="s">
        <v>230</v>
      </c>
      <c r="M3" s="245"/>
    </row>
    <row r="4" spans="1:13" ht="23.25" customHeight="1" x14ac:dyDescent="0.25">
      <c r="A4" s="742"/>
      <c r="B4" s="742"/>
      <c r="C4" s="742"/>
      <c r="D4" s="111" t="s">
        <v>30</v>
      </c>
      <c r="E4" s="111" t="s">
        <v>31</v>
      </c>
      <c r="F4" s="111" t="s">
        <v>30</v>
      </c>
      <c r="G4" s="111" t="s">
        <v>31</v>
      </c>
      <c r="H4" s="111" t="s">
        <v>32</v>
      </c>
      <c r="I4" s="111" t="s">
        <v>33</v>
      </c>
      <c r="J4" s="111" t="s">
        <v>34</v>
      </c>
      <c r="K4" s="111" t="s">
        <v>35</v>
      </c>
      <c r="L4" s="244"/>
      <c r="M4" s="245"/>
    </row>
    <row r="5" spans="1:13" x14ac:dyDescent="0.25">
      <c r="A5" s="237">
        <v>1</v>
      </c>
      <c r="B5" s="111">
        <v>2</v>
      </c>
      <c r="C5" s="236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244">
        <v>12</v>
      </c>
      <c r="M5" s="245"/>
    </row>
    <row r="6" spans="1:13" ht="26.25" thickBot="1" x14ac:dyDescent="0.3">
      <c r="A6" s="237"/>
      <c r="B6" s="246" t="s">
        <v>13</v>
      </c>
      <c r="C6" s="236"/>
      <c r="D6" s="111"/>
      <c r="E6" s="111"/>
      <c r="F6" s="111"/>
      <c r="G6" s="111"/>
      <c r="H6" s="247">
        <f>H7+H54+H56</f>
        <v>3213394.8530000001</v>
      </c>
      <c r="I6" s="247">
        <f>I7+I54+I56</f>
        <v>3205768.4597400003</v>
      </c>
      <c r="J6" s="111"/>
      <c r="K6" s="111"/>
      <c r="L6" s="244"/>
      <c r="M6" s="387">
        <f>I6-финансир!M61-финансир!L61</f>
        <v>0</v>
      </c>
    </row>
    <row r="7" spans="1:13" ht="25.5" x14ac:dyDescent="0.25">
      <c r="A7" s="248" t="s">
        <v>240</v>
      </c>
      <c r="B7" s="225" t="s">
        <v>239</v>
      </c>
      <c r="C7" s="746" t="s">
        <v>516</v>
      </c>
      <c r="D7" s="111"/>
      <c r="E7" s="111"/>
      <c r="F7" s="111"/>
      <c r="G7" s="249"/>
      <c r="H7" s="219">
        <f>H8+H9+H10+H11+H12+H13+H14+H15+H16+H17+H18+H19+H20+H21+H22+H23+H24+H25+H26+H27+H28+H29+H30+H31+H32+H33+H34+H35+H36+H37+H38+H39+H40+H41+H42+H43+H44+H45+H46+H47+H48+H49+H50+H51+H52+H53</f>
        <v>3208395.0530000003</v>
      </c>
      <c r="I7" s="219">
        <f>I8+I9+I10+I11+I12+I13+I14+I15+I16+I17+I18+I19+I20+I21+I22+I23+I24+I25+I26+I27+I28+I29+I30+I31+I32+I33+I34+I35+I36+I37+I38+I39+I40+I41+I42+I43+I44+I45+I46+I47+I48+I49+I50+I51+I52</f>
        <v>3205644.0597400004</v>
      </c>
      <c r="J7" s="198"/>
      <c r="K7" s="115"/>
      <c r="L7" s="112"/>
      <c r="M7" s="397">
        <f>H7-H52+H53</f>
        <v>3214608.4780000006</v>
      </c>
    </row>
    <row r="8" spans="1:13" ht="135.75" customHeight="1" x14ac:dyDescent="0.25">
      <c r="A8" s="102" t="s">
        <v>36</v>
      </c>
      <c r="B8" s="103" t="s">
        <v>44</v>
      </c>
      <c r="C8" s="747"/>
      <c r="D8" s="111" t="s">
        <v>136</v>
      </c>
      <c r="E8" s="111" t="s">
        <v>137</v>
      </c>
      <c r="F8" s="111" t="s">
        <v>136</v>
      </c>
      <c r="G8" s="111" t="s">
        <v>137</v>
      </c>
      <c r="H8" s="408">
        <v>212218</v>
      </c>
      <c r="I8" s="250">
        <f>финансир!M10</f>
        <v>251611.28484000001</v>
      </c>
      <c r="J8" s="118" t="s">
        <v>306</v>
      </c>
      <c r="K8" s="409" t="s">
        <v>421</v>
      </c>
      <c r="L8" s="112"/>
      <c r="M8" s="251">
        <f>I8/H8</f>
        <v>1.1856265012392917</v>
      </c>
    </row>
    <row r="9" spans="1:13" ht="129.75" customHeight="1" x14ac:dyDescent="0.25">
      <c r="A9" s="106" t="s">
        <v>37</v>
      </c>
      <c r="B9" s="107" t="s">
        <v>45</v>
      </c>
      <c r="C9" s="747"/>
      <c r="D9" s="111" t="s">
        <v>136</v>
      </c>
      <c r="E9" s="111" t="s">
        <v>137</v>
      </c>
      <c r="F9" s="111" t="s">
        <v>136</v>
      </c>
      <c r="G9" s="111" t="s">
        <v>137</v>
      </c>
      <c r="H9" s="408">
        <v>66661</v>
      </c>
      <c r="I9" s="250">
        <f>финансир!M11</f>
        <v>70692.577319999997</v>
      </c>
      <c r="J9" s="118" t="s">
        <v>307</v>
      </c>
      <c r="K9" s="409" t="s">
        <v>422</v>
      </c>
      <c r="L9" s="112"/>
      <c r="M9" s="251">
        <f t="shared" ref="M9:M73" si="0">I9/H9</f>
        <v>1.0604788004980423</v>
      </c>
    </row>
    <row r="10" spans="1:13" ht="125.25" customHeight="1" x14ac:dyDescent="0.25">
      <c r="A10" s="106" t="s">
        <v>38</v>
      </c>
      <c r="B10" s="107" t="s">
        <v>158</v>
      </c>
      <c r="C10" s="747"/>
      <c r="D10" s="111" t="s">
        <v>136</v>
      </c>
      <c r="E10" s="111" t="s">
        <v>137</v>
      </c>
      <c r="F10" s="111" t="s">
        <v>136</v>
      </c>
      <c r="G10" s="111" t="s">
        <v>137</v>
      </c>
      <c r="H10" s="253">
        <v>71103.210000000006</v>
      </c>
      <c r="I10" s="250">
        <f>финансир!M12</f>
        <v>72261.988859999998</v>
      </c>
      <c r="J10" s="118" t="s">
        <v>308</v>
      </c>
      <c r="K10" s="410" t="s">
        <v>424</v>
      </c>
      <c r="L10" s="411"/>
      <c r="M10" s="251">
        <f t="shared" si="0"/>
        <v>1.016297138483621</v>
      </c>
    </row>
    <row r="11" spans="1:13" ht="111.75" customHeight="1" x14ac:dyDescent="0.25">
      <c r="A11" s="106" t="s">
        <v>39</v>
      </c>
      <c r="B11" s="107" t="s">
        <v>46</v>
      </c>
      <c r="C11" s="747"/>
      <c r="D11" s="111" t="s">
        <v>136</v>
      </c>
      <c r="E11" s="111" t="s">
        <v>137</v>
      </c>
      <c r="F11" s="111" t="s">
        <v>136</v>
      </c>
      <c r="G11" s="111" t="s">
        <v>137</v>
      </c>
      <c r="H11" s="408">
        <v>30000</v>
      </c>
      <c r="I11" s="250">
        <f>финансир!M13</f>
        <v>4527.7504099999996</v>
      </c>
      <c r="J11" s="118" t="s">
        <v>309</v>
      </c>
      <c r="K11" s="412" t="s">
        <v>461</v>
      </c>
      <c r="L11" s="112"/>
      <c r="M11" s="251">
        <f t="shared" si="0"/>
        <v>0.15092501366666666</v>
      </c>
    </row>
    <row r="12" spans="1:13" ht="230.25" customHeight="1" x14ac:dyDescent="0.25">
      <c r="A12" s="106" t="s">
        <v>40</v>
      </c>
      <c r="B12" s="107" t="s">
        <v>159</v>
      </c>
      <c r="C12" s="747"/>
      <c r="D12" s="111" t="s">
        <v>136</v>
      </c>
      <c r="E12" s="111" t="s">
        <v>137</v>
      </c>
      <c r="F12" s="111" t="s">
        <v>136</v>
      </c>
      <c r="G12" s="111" t="s">
        <v>137</v>
      </c>
      <c r="H12" s="408">
        <v>15000</v>
      </c>
      <c r="I12" s="250">
        <f>финансир!M14</f>
        <v>18375.14818</v>
      </c>
      <c r="J12" s="118" t="s">
        <v>488</v>
      </c>
      <c r="K12" s="118" t="s">
        <v>397</v>
      </c>
      <c r="L12" s="118"/>
      <c r="M12" s="251">
        <f t="shared" si="0"/>
        <v>1.2250098786666668</v>
      </c>
    </row>
    <row r="13" spans="1:13" ht="131.25" customHeight="1" x14ac:dyDescent="0.25">
      <c r="A13" s="106" t="s">
        <v>169</v>
      </c>
      <c r="B13" s="107" t="s">
        <v>47</v>
      </c>
      <c r="C13" s="747"/>
      <c r="D13" s="111" t="s">
        <v>136</v>
      </c>
      <c r="E13" s="111" t="s">
        <v>137</v>
      </c>
      <c r="F13" s="111" t="s">
        <v>136</v>
      </c>
      <c r="G13" s="111" t="s">
        <v>137</v>
      </c>
      <c r="H13" s="408">
        <v>882208</v>
      </c>
      <c r="I13" s="250">
        <f>финансир!M15</f>
        <v>906342.39043000003</v>
      </c>
      <c r="J13" s="118" t="s">
        <v>489</v>
      </c>
      <c r="K13" s="118" t="s">
        <v>423</v>
      </c>
      <c r="L13" s="112"/>
      <c r="M13" s="251">
        <f t="shared" si="0"/>
        <v>1.0273568029648337</v>
      </c>
    </row>
    <row r="14" spans="1:13" ht="51" x14ac:dyDescent="0.25">
      <c r="A14" s="106" t="s">
        <v>170</v>
      </c>
      <c r="B14" s="107" t="s">
        <v>48</v>
      </c>
      <c r="C14" s="747"/>
      <c r="D14" s="111" t="s">
        <v>136</v>
      </c>
      <c r="E14" s="111" t="s">
        <v>137</v>
      </c>
      <c r="F14" s="111" t="s">
        <v>136</v>
      </c>
      <c r="G14" s="111" t="s">
        <v>137</v>
      </c>
      <c r="H14" s="253">
        <v>1462.85</v>
      </c>
      <c r="I14" s="250">
        <f>финансир!M16</f>
        <v>1351.9150099999999</v>
      </c>
      <c r="J14" s="118" t="s">
        <v>310</v>
      </c>
      <c r="K14" s="118" t="s">
        <v>425</v>
      </c>
      <c r="L14" s="112"/>
      <c r="M14" s="251">
        <f t="shared" si="0"/>
        <v>0.92416516389240189</v>
      </c>
    </row>
    <row r="15" spans="1:13" ht="159.75" customHeight="1" x14ac:dyDescent="0.25">
      <c r="A15" s="106" t="s">
        <v>231</v>
      </c>
      <c r="B15" s="107" t="s">
        <v>49</v>
      </c>
      <c r="C15" s="747"/>
      <c r="D15" s="111" t="s">
        <v>136</v>
      </c>
      <c r="E15" s="111" t="s">
        <v>137</v>
      </c>
      <c r="F15" s="111" t="s">
        <v>136</v>
      </c>
      <c r="G15" s="111" t="s">
        <v>137</v>
      </c>
      <c r="H15" s="408">
        <v>18223.400000000001</v>
      </c>
      <c r="I15" s="250">
        <f>финансир!M17</f>
        <v>17201.043140000002</v>
      </c>
      <c r="J15" s="118" t="s">
        <v>490</v>
      </c>
      <c r="K15" s="118" t="s">
        <v>426</v>
      </c>
      <c r="L15" s="112"/>
      <c r="M15" s="251">
        <f t="shared" si="0"/>
        <v>0.94389867642701142</v>
      </c>
    </row>
    <row r="16" spans="1:13" ht="136.5" customHeight="1" x14ac:dyDescent="0.25">
      <c r="A16" s="106" t="s">
        <v>130</v>
      </c>
      <c r="B16" s="107" t="s">
        <v>160</v>
      </c>
      <c r="C16" s="747"/>
      <c r="D16" s="111" t="s">
        <v>136</v>
      </c>
      <c r="E16" s="111" t="s">
        <v>137</v>
      </c>
      <c r="F16" s="111" t="s">
        <v>136</v>
      </c>
      <c r="G16" s="111" t="s">
        <v>137</v>
      </c>
      <c r="H16" s="408">
        <v>883665</v>
      </c>
      <c r="I16" s="250">
        <f>финансир!M18</f>
        <v>854542.27024999994</v>
      </c>
      <c r="J16" s="118" t="s">
        <v>311</v>
      </c>
      <c r="K16" s="118" t="s">
        <v>427</v>
      </c>
      <c r="L16" s="112"/>
      <c r="M16" s="251">
        <f t="shared" si="0"/>
        <v>0.96704324630940453</v>
      </c>
    </row>
    <row r="17" spans="1:13" ht="158.25" customHeight="1" x14ac:dyDescent="0.25">
      <c r="A17" s="106" t="s">
        <v>133</v>
      </c>
      <c r="B17" s="107" t="s">
        <v>50</v>
      </c>
      <c r="C17" s="747"/>
      <c r="D17" s="111" t="s">
        <v>136</v>
      </c>
      <c r="E17" s="111" t="s">
        <v>137</v>
      </c>
      <c r="F17" s="111" t="s">
        <v>136</v>
      </c>
      <c r="G17" s="111" t="s">
        <v>137</v>
      </c>
      <c r="H17" s="408">
        <v>11794.2</v>
      </c>
      <c r="I17" s="250">
        <f>финансир!M19</f>
        <v>10732.81422</v>
      </c>
      <c r="J17" s="118" t="s">
        <v>312</v>
      </c>
      <c r="K17" s="413" t="s">
        <v>403</v>
      </c>
      <c r="L17" s="112"/>
      <c r="M17" s="251">
        <f t="shared" si="0"/>
        <v>0.91000781909752249</v>
      </c>
    </row>
    <row r="18" spans="1:13" ht="145.5" customHeight="1" x14ac:dyDescent="0.25">
      <c r="A18" s="106" t="s">
        <v>153</v>
      </c>
      <c r="B18" s="107" t="s">
        <v>51</v>
      </c>
      <c r="C18" s="747"/>
      <c r="D18" s="111" t="s">
        <v>136</v>
      </c>
      <c r="E18" s="111" t="s">
        <v>137</v>
      </c>
      <c r="F18" s="111" t="s">
        <v>136</v>
      </c>
      <c r="G18" s="111" t="s">
        <v>137</v>
      </c>
      <c r="H18" s="408">
        <v>74183.149999999994</v>
      </c>
      <c r="I18" s="250">
        <f>финансир!M20</f>
        <v>72701.053849999997</v>
      </c>
      <c r="J18" s="118" t="s">
        <v>491</v>
      </c>
      <c r="K18" s="413" t="s">
        <v>404</v>
      </c>
      <c r="L18" s="112"/>
      <c r="M18" s="251">
        <f t="shared" si="0"/>
        <v>0.98002112137324993</v>
      </c>
    </row>
    <row r="19" spans="1:13" ht="63.75" x14ac:dyDescent="0.25">
      <c r="A19" s="106" t="s">
        <v>242</v>
      </c>
      <c r="B19" s="107" t="s">
        <v>52</v>
      </c>
      <c r="C19" s="747"/>
      <c r="D19" s="111" t="s">
        <v>136</v>
      </c>
      <c r="E19" s="111" t="s">
        <v>137</v>
      </c>
      <c r="F19" s="111" t="s">
        <v>136</v>
      </c>
      <c r="G19" s="111" t="s">
        <v>137</v>
      </c>
      <c r="H19" s="408">
        <v>4448</v>
      </c>
      <c r="I19" s="250">
        <f>финансир!M21</f>
        <v>5295.3815299999997</v>
      </c>
      <c r="J19" s="118" t="s">
        <v>313</v>
      </c>
      <c r="K19" s="115" t="s">
        <v>428</v>
      </c>
      <c r="L19" s="118"/>
      <c r="M19" s="251">
        <f t="shared" si="0"/>
        <v>1.1905084374999999</v>
      </c>
    </row>
    <row r="20" spans="1:13" ht="198.75" customHeight="1" x14ac:dyDescent="0.25">
      <c r="A20" s="106" t="s">
        <v>243</v>
      </c>
      <c r="B20" s="107" t="s">
        <v>53</v>
      </c>
      <c r="C20" s="747"/>
      <c r="D20" s="111" t="s">
        <v>136</v>
      </c>
      <c r="E20" s="111" t="s">
        <v>137</v>
      </c>
      <c r="F20" s="111" t="s">
        <v>136</v>
      </c>
      <c r="G20" s="111" t="s">
        <v>137</v>
      </c>
      <c r="H20" s="408">
        <v>92.575000000000003</v>
      </c>
      <c r="I20" s="250">
        <f>финансир!M22</f>
        <v>0</v>
      </c>
      <c r="J20" s="118" t="s">
        <v>314</v>
      </c>
      <c r="K20" s="115" t="s">
        <v>1</v>
      </c>
      <c r="L20" s="112"/>
      <c r="M20" s="251">
        <f t="shared" si="0"/>
        <v>0</v>
      </c>
    </row>
    <row r="21" spans="1:13" ht="148.5" customHeight="1" x14ac:dyDescent="0.25">
      <c r="A21" s="106" t="s">
        <v>244</v>
      </c>
      <c r="B21" s="107" t="s">
        <v>54</v>
      </c>
      <c r="C21" s="747"/>
      <c r="D21" s="111" t="s">
        <v>136</v>
      </c>
      <c r="E21" s="111" t="s">
        <v>137</v>
      </c>
      <c r="F21" s="111" t="s">
        <v>136</v>
      </c>
      <c r="G21" s="111" t="s">
        <v>137</v>
      </c>
      <c r="H21" s="408">
        <v>202760</v>
      </c>
      <c r="I21" s="250">
        <f>финансир!M23</f>
        <v>223118.10715</v>
      </c>
      <c r="J21" s="118" t="s">
        <v>315</v>
      </c>
      <c r="K21" s="409" t="s">
        <v>396</v>
      </c>
      <c r="L21" s="112"/>
      <c r="M21" s="251">
        <f t="shared" si="0"/>
        <v>1.1004049474748472</v>
      </c>
    </row>
    <row r="22" spans="1:13" ht="87.75" customHeight="1" x14ac:dyDescent="0.25">
      <c r="A22" s="106" t="s">
        <v>245</v>
      </c>
      <c r="B22" s="107" t="s">
        <v>55</v>
      </c>
      <c r="C22" s="747"/>
      <c r="D22" s="111" t="s">
        <v>136</v>
      </c>
      <c r="E22" s="111" t="s">
        <v>137</v>
      </c>
      <c r="F22" s="111" t="s">
        <v>136</v>
      </c>
      <c r="G22" s="111" t="s">
        <v>137</v>
      </c>
      <c r="H22" s="396">
        <v>838</v>
      </c>
      <c r="I22" s="250">
        <f>финансир!M24</f>
        <v>175.8253</v>
      </c>
      <c r="J22" s="121" t="s">
        <v>492</v>
      </c>
      <c r="K22" s="646" t="s">
        <v>429</v>
      </c>
      <c r="L22" s="112"/>
      <c r="M22" s="251">
        <f t="shared" si="0"/>
        <v>0.20981539379474939</v>
      </c>
    </row>
    <row r="23" spans="1:13" ht="51" x14ac:dyDescent="0.25">
      <c r="A23" s="106" t="s">
        <v>246</v>
      </c>
      <c r="B23" s="107" t="s">
        <v>56</v>
      </c>
      <c r="C23" s="747"/>
      <c r="D23" s="111" t="s">
        <v>136</v>
      </c>
      <c r="E23" s="111" t="s">
        <v>137</v>
      </c>
      <c r="F23" s="111" t="s">
        <v>136</v>
      </c>
      <c r="G23" s="111" t="s">
        <v>137</v>
      </c>
      <c r="H23" s="408">
        <v>93.3</v>
      </c>
      <c r="I23" s="250">
        <f>финансир!M25</f>
        <v>50.75</v>
      </c>
      <c r="J23" s="118" t="s">
        <v>316</v>
      </c>
      <c r="K23" s="115" t="s">
        <v>430</v>
      </c>
      <c r="L23" s="112"/>
      <c r="M23" s="251">
        <f t="shared" si="0"/>
        <v>0.54394426580921762</v>
      </c>
    </row>
    <row r="24" spans="1:13" ht="69.75" customHeight="1" x14ac:dyDescent="0.25">
      <c r="A24" s="106" t="s">
        <v>247</v>
      </c>
      <c r="B24" s="107" t="s">
        <v>57</v>
      </c>
      <c r="C24" s="747"/>
      <c r="D24" s="111" t="s">
        <v>136</v>
      </c>
      <c r="E24" s="111" t="s">
        <v>137</v>
      </c>
      <c r="F24" s="111" t="s">
        <v>136</v>
      </c>
      <c r="G24" s="111" t="s">
        <v>137</v>
      </c>
      <c r="H24" s="408">
        <v>306.3</v>
      </c>
      <c r="I24" s="250">
        <f>финансир!M26</f>
        <v>268.58336000000003</v>
      </c>
      <c r="J24" s="118" t="s">
        <v>317</v>
      </c>
      <c r="K24" s="118" t="s">
        <v>431</v>
      </c>
      <c r="L24" s="112"/>
      <c r="M24" s="251">
        <f t="shared" si="0"/>
        <v>0.87686372837087823</v>
      </c>
    </row>
    <row r="25" spans="1:13" ht="177.75" customHeight="1" x14ac:dyDescent="0.25">
      <c r="A25" s="106" t="s">
        <v>248</v>
      </c>
      <c r="B25" s="107" t="s">
        <v>161</v>
      </c>
      <c r="C25" s="747"/>
      <c r="D25" s="111" t="s">
        <v>136</v>
      </c>
      <c r="E25" s="111" t="s">
        <v>137</v>
      </c>
      <c r="F25" s="111" t="s">
        <v>136</v>
      </c>
      <c r="G25" s="111" t="s">
        <v>137</v>
      </c>
      <c r="H25" s="408">
        <v>1533.6</v>
      </c>
      <c r="I25" s="250">
        <f>финансир!M27</f>
        <v>1422.19964</v>
      </c>
      <c r="J25" s="118" t="s">
        <v>318</v>
      </c>
      <c r="K25" s="118" t="s">
        <v>432</v>
      </c>
      <c r="L25" s="112"/>
      <c r="M25" s="251">
        <f t="shared" si="0"/>
        <v>0.92736022430881593</v>
      </c>
    </row>
    <row r="26" spans="1:13" ht="101.25" customHeight="1" x14ac:dyDescent="0.25">
      <c r="A26" s="106" t="s">
        <v>249</v>
      </c>
      <c r="B26" s="107" t="s">
        <v>58</v>
      </c>
      <c r="C26" s="747"/>
      <c r="D26" s="111" t="s">
        <v>136</v>
      </c>
      <c r="E26" s="111" t="s">
        <v>137</v>
      </c>
      <c r="F26" s="111" t="s">
        <v>136</v>
      </c>
      <c r="G26" s="111" t="s">
        <v>137</v>
      </c>
      <c r="H26" s="408">
        <v>5446</v>
      </c>
      <c r="I26" s="250">
        <f>финансир!M28</f>
        <v>8794.1079200000004</v>
      </c>
      <c r="J26" s="118" t="s">
        <v>319</v>
      </c>
      <c r="K26" s="118" t="s">
        <v>433</v>
      </c>
      <c r="L26" s="112"/>
      <c r="M26" s="251">
        <f>I26/H26</f>
        <v>1.6147829452809401</v>
      </c>
    </row>
    <row r="27" spans="1:13" ht="92.25" customHeight="1" x14ac:dyDescent="0.25">
      <c r="A27" s="106" t="s">
        <v>250</v>
      </c>
      <c r="B27" s="107" t="s">
        <v>59</v>
      </c>
      <c r="C27" s="748"/>
      <c r="D27" s="111" t="s">
        <v>136</v>
      </c>
      <c r="E27" s="111" t="s">
        <v>137</v>
      </c>
      <c r="F27" s="111" t="s">
        <v>136</v>
      </c>
      <c r="G27" s="111" t="s">
        <v>137</v>
      </c>
      <c r="H27" s="408">
        <v>1196</v>
      </c>
      <c r="I27" s="250">
        <f>финансир!M29</f>
        <v>1277.6373000000001</v>
      </c>
      <c r="J27" s="118" t="s">
        <v>320</v>
      </c>
      <c r="K27" s="115" t="s">
        <v>434</v>
      </c>
      <c r="L27" s="112"/>
      <c r="M27" s="251">
        <f t="shared" si="0"/>
        <v>1.0682586120401338</v>
      </c>
    </row>
    <row r="28" spans="1:13" ht="216" customHeight="1" x14ac:dyDescent="0.25">
      <c r="A28" s="702" t="s">
        <v>251</v>
      </c>
      <c r="B28" s="704" t="s">
        <v>16</v>
      </c>
      <c r="C28" s="647" t="s">
        <v>517</v>
      </c>
      <c r="D28" s="111" t="s">
        <v>136</v>
      </c>
      <c r="E28" s="111" t="s">
        <v>137</v>
      </c>
      <c r="F28" s="111" t="s">
        <v>136</v>
      </c>
      <c r="G28" s="111" t="s">
        <v>137</v>
      </c>
      <c r="H28" s="648">
        <v>5820</v>
      </c>
      <c r="I28" s="250">
        <f>финансир!M30</f>
        <v>811.24919</v>
      </c>
      <c r="J28" s="649" t="s">
        <v>459</v>
      </c>
      <c r="K28" s="650" t="s">
        <v>456</v>
      </c>
      <c r="L28" s="741"/>
      <c r="M28" s="251">
        <f t="shared" si="0"/>
        <v>0.13938989518900344</v>
      </c>
    </row>
    <row r="29" spans="1:13" ht="150" customHeight="1" x14ac:dyDescent="0.25">
      <c r="A29" s="703"/>
      <c r="B29" s="705"/>
      <c r="C29" s="647" t="s">
        <v>234</v>
      </c>
      <c r="D29" s="111" t="s">
        <v>136</v>
      </c>
      <c r="E29" s="111" t="s">
        <v>137</v>
      </c>
      <c r="F29" s="111" t="s">
        <v>136</v>
      </c>
      <c r="G29" s="111" t="s">
        <v>137</v>
      </c>
      <c r="H29" s="648">
        <v>118.9</v>
      </c>
      <c r="I29" s="250">
        <f>финансир!M31</f>
        <v>89.85</v>
      </c>
      <c r="J29" s="649" t="s">
        <v>460</v>
      </c>
      <c r="K29" s="651" t="s">
        <v>457</v>
      </c>
      <c r="L29" s="742"/>
      <c r="M29" s="251">
        <f t="shared" si="0"/>
        <v>0.75567703952901588</v>
      </c>
    </row>
    <row r="30" spans="1:13" ht="63.75" customHeight="1" x14ac:dyDescent="0.25">
      <c r="A30" s="106" t="s">
        <v>253</v>
      </c>
      <c r="B30" s="107" t="s">
        <v>162</v>
      </c>
      <c r="C30" s="746" t="s">
        <v>518</v>
      </c>
      <c r="D30" s="111" t="s">
        <v>136</v>
      </c>
      <c r="E30" s="111" t="s">
        <v>137</v>
      </c>
      <c r="F30" s="111" t="s">
        <v>136</v>
      </c>
      <c r="G30" s="111" t="s">
        <v>137</v>
      </c>
      <c r="H30" s="253">
        <v>483.6</v>
      </c>
      <c r="I30" s="250">
        <f>финансир!M32</f>
        <v>480</v>
      </c>
      <c r="J30" s="118" t="s">
        <v>321</v>
      </c>
      <c r="K30" s="114" t="s">
        <v>155</v>
      </c>
      <c r="L30" s="112"/>
      <c r="M30" s="251">
        <f t="shared" si="0"/>
        <v>0.99255583126550861</v>
      </c>
    </row>
    <row r="31" spans="1:13" ht="72.75" customHeight="1" x14ac:dyDescent="0.25">
      <c r="A31" s="106" t="s">
        <v>254</v>
      </c>
      <c r="B31" s="107" t="s">
        <v>60</v>
      </c>
      <c r="C31" s="747"/>
      <c r="D31" s="111" t="s">
        <v>136</v>
      </c>
      <c r="E31" s="111" t="s">
        <v>137</v>
      </c>
      <c r="F31" s="111" t="s">
        <v>136</v>
      </c>
      <c r="G31" s="111" t="s">
        <v>137</v>
      </c>
      <c r="H31" s="252">
        <v>0</v>
      </c>
      <c r="I31" s="250">
        <f>финансир!M33</f>
        <v>0</v>
      </c>
      <c r="J31" s="118" t="s">
        <v>322</v>
      </c>
      <c r="K31" s="114" t="s">
        <v>373</v>
      </c>
      <c r="L31" s="112"/>
      <c r="M31" s="251" t="e">
        <f t="shared" si="0"/>
        <v>#DIV/0!</v>
      </c>
    </row>
    <row r="32" spans="1:13" ht="78.75" customHeight="1" x14ac:dyDescent="0.25">
      <c r="A32" s="106" t="s">
        <v>255</v>
      </c>
      <c r="B32" s="107" t="s">
        <v>61</v>
      </c>
      <c r="C32" s="747"/>
      <c r="D32" s="111" t="s">
        <v>136</v>
      </c>
      <c r="E32" s="111" t="s">
        <v>137</v>
      </c>
      <c r="F32" s="111" t="s">
        <v>136</v>
      </c>
      <c r="G32" s="111" t="s">
        <v>137</v>
      </c>
      <c r="H32" s="253">
        <v>9189</v>
      </c>
      <c r="I32" s="250">
        <f>финансир!M34</f>
        <v>9189</v>
      </c>
      <c r="J32" s="118" t="s">
        <v>323</v>
      </c>
      <c r="K32" s="114" t="s">
        <v>398</v>
      </c>
      <c r="L32" s="112"/>
      <c r="M32" s="251">
        <f t="shared" si="0"/>
        <v>1</v>
      </c>
    </row>
    <row r="33" spans="1:13" ht="117" customHeight="1" x14ac:dyDescent="0.25">
      <c r="A33" s="106" t="s">
        <v>256</v>
      </c>
      <c r="B33" s="107" t="s">
        <v>62</v>
      </c>
      <c r="C33" s="290"/>
      <c r="D33" s="111" t="s">
        <v>136</v>
      </c>
      <c r="E33" s="111" t="s">
        <v>137</v>
      </c>
      <c r="F33" s="111" t="s">
        <v>136</v>
      </c>
      <c r="G33" s="111" t="s">
        <v>137</v>
      </c>
      <c r="H33" s="253">
        <v>5481.9</v>
      </c>
      <c r="I33" s="250">
        <f>финансир!M35</f>
        <v>5961.0546299999996</v>
      </c>
      <c r="J33" s="118" t="s">
        <v>324</v>
      </c>
      <c r="K33" s="118" t="s">
        <v>435</v>
      </c>
      <c r="L33" s="112"/>
      <c r="M33" s="251">
        <f t="shared" si="0"/>
        <v>1.0874066710447108</v>
      </c>
    </row>
    <row r="34" spans="1:13" s="256" customFormat="1" ht="72.75" customHeight="1" x14ac:dyDescent="0.25">
      <c r="A34" s="106" t="s">
        <v>257</v>
      </c>
      <c r="B34" s="107" t="s">
        <v>63</v>
      </c>
      <c r="C34" s="290"/>
      <c r="D34" s="254" t="s">
        <v>136</v>
      </c>
      <c r="E34" s="254" t="s">
        <v>137</v>
      </c>
      <c r="F34" s="111" t="s">
        <v>136</v>
      </c>
      <c r="G34" s="111" t="s">
        <v>137</v>
      </c>
      <c r="H34" s="253">
        <v>12636</v>
      </c>
      <c r="I34" s="250">
        <f>финансир!M36</f>
        <v>11099.04247</v>
      </c>
      <c r="J34" s="118" t="s">
        <v>325</v>
      </c>
      <c r="K34" s="121" t="s">
        <v>399</v>
      </c>
      <c r="L34" s="255"/>
      <c r="M34" s="251">
        <f t="shared" si="0"/>
        <v>0.87836676717315609</v>
      </c>
    </row>
    <row r="35" spans="1:13" ht="66.75" customHeight="1" x14ac:dyDescent="0.25">
      <c r="A35" s="106" t="s">
        <v>258</v>
      </c>
      <c r="B35" s="107" t="s">
        <v>64</v>
      </c>
      <c r="C35" s="290"/>
      <c r="D35" s="111" t="s">
        <v>136</v>
      </c>
      <c r="E35" s="111" t="s">
        <v>137</v>
      </c>
      <c r="F35" s="111" t="s">
        <v>136</v>
      </c>
      <c r="G35" s="111" t="s">
        <v>137</v>
      </c>
      <c r="H35" s="253">
        <v>3419.6</v>
      </c>
      <c r="I35" s="250">
        <f>финансир!M37</f>
        <v>3724.0697500000001</v>
      </c>
      <c r="J35" s="118" t="s">
        <v>326</v>
      </c>
      <c r="K35" s="118" t="s">
        <v>400</v>
      </c>
      <c r="L35" s="115" t="s">
        <v>375</v>
      </c>
      <c r="M35" s="251">
        <f t="shared" si="0"/>
        <v>1.0890366563340743</v>
      </c>
    </row>
    <row r="36" spans="1:13" ht="69.75" customHeight="1" x14ac:dyDescent="0.25">
      <c r="A36" s="106" t="s">
        <v>259</v>
      </c>
      <c r="B36" s="107" t="s">
        <v>65</v>
      </c>
      <c r="C36" s="290"/>
      <c r="D36" s="111" t="s">
        <v>136</v>
      </c>
      <c r="E36" s="111" t="s">
        <v>137</v>
      </c>
      <c r="F36" s="111" t="s">
        <v>136</v>
      </c>
      <c r="G36" s="111" t="s">
        <v>137</v>
      </c>
      <c r="H36" s="253">
        <v>2216.5</v>
      </c>
      <c r="I36" s="250">
        <f>финансир!M38</f>
        <v>2522.00261</v>
      </c>
      <c r="J36" s="118" t="s">
        <v>327</v>
      </c>
      <c r="K36" s="115" t="s">
        <v>436</v>
      </c>
      <c r="L36" s="112"/>
      <c r="M36" s="251">
        <f t="shared" si="0"/>
        <v>1.1378310895556056</v>
      </c>
    </row>
    <row r="37" spans="1:13" ht="72" customHeight="1" x14ac:dyDescent="0.25">
      <c r="A37" s="106" t="s">
        <v>260</v>
      </c>
      <c r="B37" s="107" t="s">
        <v>17</v>
      </c>
      <c r="C37" s="290"/>
      <c r="D37" s="111" t="s">
        <v>136</v>
      </c>
      <c r="E37" s="111" t="s">
        <v>137</v>
      </c>
      <c r="F37" s="111" t="s">
        <v>136</v>
      </c>
      <c r="G37" s="111" t="s">
        <v>137</v>
      </c>
      <c r="H37" s="253">
        <v>15087.9</v>
      </c>
      <c r="I37" s="250">
        <f>финансир!M39</f>
        <v>13305.311540000001</v>
      </c>
      <c r="J37" s="118" t="s">
        <v>328</v>
      </c>
      <c r="K37" s="115" t="s">
        <v>401</v>
      </c>
      <c r="L37" s="112"/>
      <c r="M37" s="251">
        <f t="shared" si="0"/>
        <v>0.88185311010809997</v>
      </c>
    </row>
    <row r="38" spans="1:13" ht="147.75" customHeight="1" x14ac:dyDescent="0.25">
      <c r="A38" s="106" t="s">
        <v>261</v>
      </c>
      <c r="B38" s="107" t="s">
        <v>66</v>
      </c>
      <c r="C38" s="290"/>
      <c r="D38" s="111" t="s">
        <v>136</v>
      </c>
      <c r="E38" s="111" t="s">
        <v>137</v>
      </c>
      <c r="F38" s="111" t="s">
        <v>136</v>
      </c>
      <c r="G38" s="111" t="s">
        <v>137</v>
      </c>
      <c r="H38" s="253">
        <v>3333.3</v>
      </c>
      <c r="I38" s="250">
        <f>финансир!M40</f>
        <v>3287.6379299999999</v>
      </c>
      <c r="J38" s="119" t="s">
        <v>493</v>
      </c>
      <c r="K38" s="410" t="s">
        <v>437</v>
      </c>
      <c r="L38" s="112"/>
      <c r="M38" s="251">
        <f t="shared" si="0"/>
        <v>0.98630124201241998</v>
      </c>
    </row>
    <row r="39" spans="1:13" ht="86.25" customHeight="1" x14ac:dyDescent="0.25">
      <c r="A39" s="106" t="s">
        <v>262</v>
      </c>
      <c r="B39" s="107" t="s">
        <v>67</v>
      </c>
      <c r="C39" s="290"/>
      <c r="D39" s="111" t="s">
        <v>136</v>
      </c>
      <c r="E39" s="111" t="s">
        <v>137</v>
      </c>
      <c r="F39" s="111" t="s">
        <v>136</v>
      </c>
      <c r="G39" s="111" t="s">
        <v>137</v>
      </c>
      <c r="H39" s="253">
        <v>59747.1</v>
      </c>
      <c r="I39" s="250">
        <f>финансир!M41</f>
        <v>57522.288760000003</v>
      </c>
      <c r="J39" s="121" t="s">
        <v>329</v>
      </c>
      <c r="K39" s="118" t="s">
        <v>438</v>
      </c>
      <c r="L39" s="112"/>
      <c r="M39" s="251">
        <f t="shared" si="0"/>
        <v>0.96276285811361562</v>
      </c>
    </row>
    <row r="40" spans="1:13" ht="37.5" customHeight="1" x14ac:dyDescent="0.25">
      <c r="A40" s="106" t="s">
        <v>263</v>
      </c>
      <c r="B40" s="107" t="s">
        <v>68</v>
      </c>
      <c r="C40" s="290"/>
      <c r="D40" s="111" t="s">
        <v>137</v>
      </c>
      <c r="E40" s="111" t="s">
        <v>137</v>
      </c>
      <c r="F40" s="111" t="s">
        <v>137</v>
      </c>
      <c r="G40" s="111" t="s">
        <v>137</v>
      </c>
      <c r="H40" s="252">
        <v>0</v>
      </c>
      <c r="I40" s="652">
        <f>финансир!M42</f>
        <v>0</v>
      </c>
      <c r="J40" s="653"/>
      <c r="K40" s="114"/>
      <c r="L40" s="114" t="s">
        <v>374</v>
      </c>
      <c r="M40" s="251" t="e">
        <f t="shared" si="0"/>
        <v>#DIV/0!</v>
      </c>
    </row>
    <row r="41" spans="1:13" ht="96" customHeight="1" x14ac:dyDescent="0.25">
      <c r="A41" s="106" t="s">
        <v>264</v>
      </c>
      <c r="B41" s="107" t="s">
        <v>69</v>
      </c>
      <c r="C41" s="290"/>
      <c r="D41" s="111" t="s">
        <v>136</v>
      </c>
      <c r="E41" s="111" t="s">
        <v>137</v>
      </c>
      <c r="F41" s="111" t="s">
        <v>136</v>
      </c>
      <c r="G41" s="111" t="s">
        <v>137</v>
      </c>
      <c r="H41" s="253">
        <v>26.7</v>
      </c>
      <c r="I41" s="250">
        <f>финансир!M43</f>
        <v>231.95455999999999</v>
      </c>
      <c r="J41" s="118" t="s">
        <v>330</v>
      </c>
      <c r="K41" s="114" t="s">
        <v>439</v>
      </c>
      <c r="L41" s="112"/>
      <c r="M41" s="251">
        <f t="shared" si="0"/>
        <v>8.6874367041198504</v>
      </c>
    </row>
    <row r="42" spans="1:13" ht="68.25" customHeight="1" x14ac:dyDescent="0.25">
      <c r="A42" s="106" t="s">
        <v>265</v>
      </c>
      <c r="B42" s="107" t="s">
        <v>70</v>
      </c>
      <c r="C42" s="290"/>
      <c r="D42" s="111" t="s">
        <v>136</v>
      </c>
      <c r="E42" s="111" t="s">
        <v>137</v>
      </c>
      <c r="F42" s="111" t="s">
        <v>136</v>
      </c>
      <c r="G42" s="111" t="s">
        <v>137</v>
      </c>
      <c r="H42" s="253">
        <v>768</v>
      </c>
      <c r="I42" s="250">
        <f>финансир!M44</f>
        <v>942.96663000000001</v>
      </c>
      <c r="J42" s="118" t="s">
        <v>331</v>
      </c>
      <c r="K42" s="118" t="s">
        <v>440</v>
      </c>
      <c r="L42" s="112"/>
      <c r="M42" s="251">
        <f t="shared" si="0"/>
        <v>1.2278211328124999</v>
      </c>
    </row>
    <row r="43" spans="1:13" ht="82.5" customHeight="1" x14ac:dyDescent="0.25">
      <c r="A43" s="106" t="s">
        <v>266</v>
      </c>
      <c r="B43" s="107" t="s">
        <v>163</v>
      </c>
      <c r="C43" s="290"/>
      <c r="D43" s="111" t="s">
        <v>136</v>
      </c>
      <c r="E43" s="111" t="s">
        <v>137</v>
      </c>
      <c r="F43" s="111" t="s">
        <v>136</v>
      </c>
      <c r="G43" s="111" t="s">
        <v>137</v>
      </c>
      <c r="H43" s="253">
        <v>24.108000000000001</v>
      </c>
      <c r="I43" s="250">
        <f>финансир!M45</f>
        <v>25.599820000000001</v>
      </c>
      <c r="J43" s="118" t="s">
        <v>332</v>
      </c>
      <c r="K43" s="115" t="s">
        <v>470</v>
      </c>
      <c r="L43" s="120"/>
      <c r="M43" s="251">
        <f t="shared" si="0"/>
        <v>1.0618807035009126</v>
      </c>
    </row>
    <row r="44" spans="1:13" ht="85.5" customHeight="1" x14ac:dyDescent="0.25">
      <c r="A44" s="106" t="s">
        <v>267</v>
      </c>
      <c r="B44" s="107" t="s">
        <v>164</v>
      </c>
      <c r="C44" s="290"/>
      <c r="D44" s="111" t="s">
        <v>136</v>
      </c>
      <c r="E44" s="111" t="s">
        <v>137</v>
      </c>
      <c r="F44" s="111" t="s">
        <v>136</v>
      </c>
      <c r="G44" s="111" t="s">
        <v>137</v>
      </c>
      <c r="H44" s="253">
        <v>453.7</v>
      </c>
      <c r="I44" s="250">
        <f>финансир!M46</f>
        <v>507.06508000000002</v>
      </c>
      <c r="J44" s="118" t="s">
        <v>333</v>
      </c>
      <c r="K44" s="114" t="s">
        <v>405</v>
      </c>
      <c r="L44" s="112"/>
      <c r="M44" s="251">
        <f t="shared" si="0"/>
        <v>1.1176219528322682</v>
      </c>
    </row>
    <row r="45" spans="1:13" ht="77.25" customHeight="1" x14ac:dyDescent="0.25">
      <c r="A45" s="106" t="s">
        <v>268</v>
      </c>
      <c r="B45" s="107" t="s">
        <v>71</v>
      </c>
      <c r="C45" s="290"/>
      <c r="D45" s="111" t="s">
        <v>136</v>
      </c>
      <c r="E45" s="111" t="s">
        <v>137</v>
      </c>
      <c r="F45" s="111" t="s">
        <v>136</v>
      </c>
      <c r="G45" s="111" t="s">
        <v>137</v>
      </c>
      <c r="H45" s="253">
        <v>2732.52</v>
      </c>
      <c r="I45" s="250">
        <f>финансир!M47</f>
        <v>3996.7228399999999</v>
      </c>
      <c r="J45" s="118" t="s">
        <v>334</v>
      </c>
      <c r="K45" s="118" t="s">
        <v>441</v>
      </c>
      <c r="L45" s="112"/>
      <c r="M45" s="251">
        <f t="shared" si="0"/>
        <v>1.4626509009998097</v>
      </c>
    </row>
    <row r="46" spans="1:13" ht="63.75" x14ac:dyDescent="0.25">
      <c r="A46" s="106" t="s">
        <v>269</v>
      </c>
      <c r="B46" s="107" t="s">
        <v>165</v>
      </c>
      <c r="C46" s="290"/>
      <c r="D46" s="111" t="s">
        <v>136</v>
      </c>
      <c r="E46" s="111" t="s">
        <v>137</v>
      </c>
      <c r="F46" s="111" t="s">
        <v>138</v>
      </c>
      <c r="G46" s="111" t="s">
        <v>137</v>
      </c>
      <c r="H46" s="252">
        <v>0</v>
      </c>
      <c r="I46" s="652">
        <f>финансир!M48</f>
        <v>0</v>
      </c>
      <c r="J46" s="118"/>
      <c r="K46" s="654"/>
      <c r="L46" s="654" t="s">
        <v>127</v>
      </c>
      <c r="M46" s="251" t="e">
        <f t="shared" si="0"/>
        <v>#DIV/0!</v>
      </c>
    </row>
    <row r="47" spans="1:13" ht="110.25" customHeight="1" x14ac:dyDescent="0.25">
      <c r="A47" s="106" t="s">
        <v>270</v>
      </c>
      <c r="B47" s="107" t="s">
        <v>167</v>
      </c>
      <c r="C47" s="290"/>
      <c r="D47" s="111" t="s">
        <v>136</v>
      </c>
      <c r="E47" s="111" t="s">
        <v>137</v>
      </c>
      <c r="F47" s="111" t="s">
        <v>136</v>
      </c>
      <c r="G47" s="111" t="s">
        <v>137</v>
      </c>
      <c r="H47" s="253">
        <v>10155</v>
      </c>
      <c r="I47" s="250">
        <f>финансир!L49</f>
        <v>4620.24</v>
      </c>
      <c r="J47" s="119" t="s">
        <v>494</v>
      </c>
      <c r="K47" s="119" t="s">
        <v>442</v>
      </c>
      <c r="L47" s="114" t="s">
        <v>366</v>
      </c>
      <c r="M47" s="251">
        <f t="shared" si="0"/>
        <v>0.45497193500738553</v>
      </c>
    </row>
    <row r="48" spans="1:13" ht="60" customHeight="1" x14ac:dyDescent="0.25">
      <c r="A48" s="106" t="s">
        <v>271</v>
      </c>
      <c r="B48" s="107" t="s">
        <v>168</v>
      </c>
      <c r="C48" s="290"/>
      <c r="D48" s="111" t="s">
        <v>136</v>
      </c>
      <c r="E48" s="111" t="s">
        <v>137</v>
      </c>
      <c r="F48" s="111" t="s">
        <v>136</v>
      </c>
      <c r="G48" s="111" t="s">
        <v>137</v>
      </c>
      <c r="H48" s="253">
        <v>106300</v>
      </c>
      <c r="I48" s="250">
        <f>финансир!L50</f>
        <v>98856.38076</v>
      </c>
      <c r="J48" s="118" t="s">
        <v>335</v>
      </c>
      <c r="K48" s="118" t="s">
        <v>443</v>
      </c>
      <c r="L48" s="112"/>
      <c r="M48" s="251">
        <f t="shared" si="0"/>
        <v>0.92997535992474134</v>
      </c>
    </row>
    <row r="49" spans="1:13" ht="51" x14ac:dyDescent="0.25">
      <c r="A49" s="106" t="s">
        <v>272</v>
      </c>
      <c r="B49" s="107" t="s">
        <v>72</v>
      </c>
      <c r="C49" s="290"/>
      <c r="D49" s="111" t="s">
        <v>136</v>
      </c>
      <c r="E49" s="111" t="s">
        <v>137</v>
      </c>
      <c r="F49" s="111" t="s">
        <v>136</v>
      </c>
      <c r="G49" s="111" t="s">
        <v>137</v>
      </c>
      <c r="H49" s="253">
        <v>169.315</v>
      </c>
      <c r="I49" s="250">
        <f>финансир!L51</f>
        <v>78.289199999999994</v>
      </c>
      <c r="J49" s="118" t="s">
        <v>336</v>
      </c>
      <c r="K49" s="118" t="s">
        <v>444</v>
      </c>
      <c r="L49" s="112"/>
      <c r="M49" s="251">
        <f t="shared" si="0"/>
        <v>0.46238785695301654</v>
      </c>
    </row>
    <row r="50" spans="1:13" ht="58.5" customHeight="1" x14ac:dyDescent="0.25">
      <c r="A50" s="106" t="s">
        <v>273</v>
      </c>
      <c r="B50" s="107" t="s">
        <v>73</v>
      </c>
      <c r="C50" s="290"/>
      <c r="D50" s="111" t="s">
        <v>136</v>
      </c>
      <c r="E50" s="111" t="s">
        <v>137</v>
      </c>
      <c r="F50" s="111" t="s">
        <v>136</v>
      </c>
      <c r="G50" s="111" t="s">
        <v>137</v>
      </c>
      <c r="H50" s="253">
        <v>464000</v>
      </c>
      <c r="I50" s="250">
        <f>финансир!L52</f>
        <v>451478.0307</v>
      </c>
      <c r="J50" s="118" t="s">
        <v>337</v>
      </c>
      <c r="K50" s="118" t="s">
        <v>445</v>
      </c>
      <c r="L50" s="112"/>
      <c r="M50" s="251">
        <f t="shared" si="0"/>
        <v>0.97301299719827583</v>
      </c>
    </row>
    <row r="51" spans="1:13" ht="72" customHeight="1" x14ac:dyDescent="0.25">
      <c r="A51" s="106" t="s">
        <v>274</v>
      </c>
      <c r="B51" s="107" t="s">
        <v>276</v>
      </c>
      <c r="C51" s="290"/>
      <c r="D51" s="111" t="s">
        <v>136</v>
      </c>
      <c r="E51" s="111" t="s">
        <v>137</v>
      </c>
      <c r="F51" s="111" t="s">
        <v>136</v>
      </c>
      <c r="G51" s="111" t="s">
        <v>137</v>
      </c>
      <c r="H51" s="253">
        <v>16636.099999999999</v>
      </c>
      <c r="I51" s="250">
        <f>финансир!L53</f>
        <v>16120.8727</v>
      </c>
      <c r="J51" s="118" t="s">
        <v>338</v>
      </c>
      <c r="K51" s="115" t="s">
        <v>446</v>
      </c>
      <c r="L51" s="112"/>
      <c r="M51" s="251">
        <f t="shared" si="0"/>
        <v>0.96902956221710623</v>
      </c>
    </row>
    <row r="52" spans="1:13" ht="55.5" customHeight="1" x14ac:dyDescent="0.25">
      <c r="A52" s="106" t="s">
        <v>275</v>
      </c>
      <c r="B52" s="107" t="s">
        <v>74</v>
      </c>
      <c r="C52" s="290"/>
      <c r="D52" s="111" t="s">
        <v>136</v>
      </c>
      <c r="E52" s="111" t="s">
        <v>137</v>
      </c>
      <c r="F52" s="111" t="s">
        <v>136</v>
      </c>
      <c r="G52" s="111" t="s">
        <v>137</v>
      </c>
      <c r="H52" s="253">
        <f>финансир!H54/4</f>
        <v>74.900000000000006</v>
      </c>
      <c r="I52" s="250">
        <f>финансир!L54</f>
        <v>51.601860000000002</v>
      </c>
      <c r="J52" s="118" t="s">
        <v>380</v>
      </c>
      <c r="K52" s="114" t="s">
        <v>447</v>
      </c>
      <c r="L52" s="112"/>
      <c r="M52" s="251">
        <f t="shared" si="0"/>
        <v>0.68894339118825099</v>
      </c>
    </row>
    <row r="53" spans="1:13" ht="99" customHeight="1" x14ac:dyDescent="0.25">
      <c r="A53" s="106" t="s">
        <v>386</v>
      </c>
      <c r="B53" s="452" t="s">
        <v>385</v>
      </c>
      <c r="C53" s="290"/>
      <c r="D53" s="111" t="s">
        <v>138</v>
      </c>
      <c r="E53" s="111" t="s">
        <v>137</v>
      </c>
      <c r="F53" s="111" t="s">
        <v>138</v>
      </c>
      <c r="G53" s="111" t="s">
        <v>137</v>
      </c>
      <c r="H53" s="253">
        <f>финансир!I55/4</f>
        <v>6288.3249999999998</v>
      </c>
      <c r="I53" s="250"/>
      <c r="J53" s="118" t="s">
        <v>380</v>
      </c>
      <c r="K53" s="114"/>
      <c r="L53" s="114" t="s">
        <v>127</v>
      </c>
      <c r="M53" s="251"/>
    </row>
    <row r="54" spans="1:13" ht="33.75" customHeight="1" x14ac:dyDescent="0.25">
      <c r="A54" s="108" t="s">
        <v>277</v>
      </c>
      <c r="B54" s="109" t="s">
        <v>278</v>
      </c>
      <c r="C54" s="290"/>
      <c r="D54" s="111"/>
      <c r="E54" s="111"/>
      <c r="F54" s="112"/>
      <c r="G54" s="112"/>
      <c r="H54" s="257">
        <f>H55</f>
        <v>4999.8</v>
      </c>
      <c r="I54" s="257">
        <f>I55</f>
        <v>0</v>
      </c>
      <c r="J54" s="118"/>
      <c r="K54" s="114"/>
      <c r="L54" s="112"/>
      <c r="M54" s="251">
        <f t="shared" si="0"/>
        <v>0</v>
      </c>
    </row>
    <row r="55" spans="1:13" ht="99" customHeight="1" x14ac:dyDescent="0.25">
      <c r="A55" s="455" t="s">
        <v>171</v>
      </c>
      <c r="B55" s="118" t="s">
        <v>126</v>
      </c>
      <c r="C55" s="670" t="s">
        <v>519</v>
      </c>
      <c r="D55" s="111" t="s">
        <v>136</v>
      </c>
      <c r="E55" s="111" t="s">
        <v>137</v>
      </c>
      <c r="F55" s="111" t="s">
        <v>136</v>
      </c>
      <c r="G55" s="111" t="s">
        <v>137</v>
      </c>
      <c r="H55" s="253">
        <v>4999.8</v>
      </c>
      <c r="I55" s="250">
        <f>финансир!M57</f>
        <v>0</v>
      </c>
      <c r="J55" s="114" t="s">
        <v>339</v>
      </c>
      <c r="K55" s="258" t="s">
        <v>0</v>
      </c>
      <c r="L55" s="112"/>
      <c r="M55" s="251">
        <f t="shared" si="0"/>
        <v>0</v>
      </c>
    </row>
    <row r="56" spans="1:13" ht="42.75" customHeight="1" x14ac:dyDescent="0.25">
      <c r="A56" s="108" t="s">
        <v>214</v>
      </c>
      <c r="B56" s="109" t="s">
        <v>279</v>
      </c>
      <c r="C56" s="259"/>
      <c r="D56" s="112"/>
      <c r="E56" s="112"/>
      <c r="F56" s="112"/>
      <c r="G56" s="112"/>
      <c r="H56" s="257">
        <f>H57+H58</f>
        <v>0</v>
      </c>
      <c r="I56" s="257">
        <f>I57+I58</f>
        <v>124.4</v>
      </c>
      <c r="J56" s="114"/>
      <c r="K56" s="258"/>
      <c r="L56" s="112"/>
      <c r="M56" s="251" t="e">
        <f t="shared" si="0"/>
        <v>#DIV/0!</v>
      </c>
    </row>
    <row r="57" spans="1:13" ht="120.75" customHeight="1" x14ac:dyDescent="0.25">
      <c r="A57" s="260" t="s">
        <v>185</v>
      </c>
      <c r="B57" s="261" t="s">
        <v>131</v>
      </c>
      <c r="C57" s="262" t="s">
        <v>506</v>
      </c>
      <c r="D57" s="244" t="s">
        <v>138</v>
      </c>
      <c r="E57" s="111" t="s">
        <v>137</v>
      </c>
      <c r="F57" s="244" t="s">
        <v>138</v>
      </c>
      <c r="G57" s="111" t="s">
        <v>137</v>
      </c>
      <c r="H57" s="263">
        <v>0</v>
      </c>
      <c r="I57" s="264">
        <f>финансир!M59</f>
        <v>0</v>
      </c>
      <c r="J57" s="114" t="s">
        <v>472</v>
      </c>
      <c r="K57" s="115" t="s">
        <v>357</v>
      </c>
      <c r="L57" s="265" t="s">
        <v>340</v>
      </c>
      <c r="M57" s="251" t="e">
        <f t="shared" si="0"/>
        <v>#DIV/0!</v>
      </c>
    </row>
    <row r="58" spans="1:13" ht="130.5" customHeight="1" x14ac:dyDescent="0.25">
      <c r="A58" s="128" t="s">
        <v>192</v>
      </c>
      <c r="B58" s="129" t="s">
        <v>132</v>
      </c>
      <c r="C58" s="262" t="s">
        <v>506</v>
      </c>
      <c r="D58" s="244" t="s">
        <v>138</v>
      </c>
      <c r="E58" s="111" t="s">
        <v>137</v>
      </c>
      <c r="F58" s="244" t="s">
        <v>138</v>
      </c>
      <c r="G58" s="111" t="s">
        <v>137</v>
      </c>
      <c r="H58" s="263">
        <v>0</v>
      </c>
      <c r="I58" s="264">
        <f>финансир!M60</f>
        <v>124.4</v>
      </c>
      <c r="J58" s="114" t="s">
        <v>472</v>
      </c>
      <c r="K58" s="115" t="s">
        <v>471</v>
      </c>
      <c r="L58" s="115"/>
      <c r="M58" s="251" t="e">
        <f t="shared" si="0"/>
        <v>#DIV/0!</v>
      </c>
    </row>
    <row r="59" spans="1:13" ht="27" customHeight="1" thickBot="1" x14ac:dyDescent="0.3">
      <c r="A59" s="749" t="s">
        <v>236</v>
      </c>
      <c r="B59" s="750"/>
      <c r="C59" s="266"/>
      <c r="D59" s="267"/>
      <c r="E59" s="268"/>
      <c r="F59" s="269"/>
      <c r="G59" s="269"/>
      <c r="H59" s="253"/>
      <c r="I59" s="250"/>
      <c r="J59" s="121"/>
      <c r="K59" s="269"/>
      <c r="L59" s="269"/>
      <c r="M59" s="251" t="e">
        <f t="shared" si="0"/>
        <v>#DIV/0!</v>
      </c>
    </row>
    <row r="60" spans="1:13" ht="120.75" customHeight="1" thickBot="1" x14ac:dyDescent="0.3">
      <c r="A60" s="265"/>
      <c r="B60" s="115" t="s">
        <v>219</v>
      </c>
      <c r="C60" s="266"/>
      <c r="D60" s="270"/>
      <c r="E60" s="271"/>
      <c r="F60" s="272"/>
      <c r="G60" s="273"/>
      <c r="H60" s="253" t="s">
        <v>216</v>
      </c>
      <c r="I60" s="250" t="s">
        <v>216</v>
      </c>
      <c r="J60" s="274">
        <v>0.5</v>
      </c>
      <c r="K60" s="275">
        <v>0.5</v>
      </c>
      <c r="L60" s="276" t="s">
        <v>389</v>
      </c>
      <c r="M60" s="251" t="e">
        <f t="shared" si="0"/>
        <v>#VALUE!</v>
      </c>
    </row>
    <row r="61" spans="1:13" ht="120.75" customHeight="1" thickBot="1" x14ac:dyDescent="0.3">
      <c r="A61" s="265"/>
      <c r="B61" s="115" t="s">
        <v>220</v>
      </c>
      <c r="C61" s="266"/>
      <c r="D61" s="270"/>
      <c r="E61" s="271"/>
      <c r="F61" s="272"/>
      <c r="G61" s="273"/>
      <c r="H61" s="253" t="s">
        <v>216</v>
      </c>
      <c r="I61" s="250" t="s">
        <v>216</v>
      </c>
      <c r="J61" s="277">
        <v>0.05</v>
      </c>
      <c r="K61" s="275">
        <v>0.05</v>
      </c>
      <c r="L61" s="276" t="s">
        <v>390</v>
      </c>
      <c r="M61" s="251" t="e">
        <f t="shared" si="0"/>
        <v>#VALUE!</v>
      </c>
    </row>
    <row r="62" spans="1:13" ht="97.5" customHeight="1" x14ac:dyDescent="0.25">
      <c r="A62" s="265"/>
      <c r="B62" s="115" t="s">
        <v>237</v>
      </c>
      <c r="C62" s="266"/>
      <c r="D62" s="270"/>
      <c r="E62" s="271"/>
      <c r="F62" s="272"/>
      <c r="G62" s="273"/>
      <c r="H62" s="253" t="s">
        <v>216</v>
      </c>
      <c r="I62" s="250" t="s">
        <v>216</v>
      </c>
      <c r="J62" s="278">
        <v>98.2</v>
      </c>
      <c r="K62" s="278">
        <v>98.2</v>
      </c>
      <c r="L62" s="276" t="s">
        <v>391</v>
      </c>
      <c r="M62" s="251" t="e">
        <f t="shared" si="0"/>
        <v>#VALUE!</v>
      </c>
    </row>
    <row r="63" spans="1:13" ht="65.25" customHeight="1" x14ac:dyDescent="0.25">
      <c r="A63" s="265"/>
      <c r="B63" s="115" t="s">
        <v>3</v>
      </c>
      <c r="C63" s="266"/>
      <c r="D63" s="270"/>
      <c r="E63" s="271"/>
      <c r="F63" s="272"/>
      <c r="G63" s="273"/>
      <c r="H63" s="253"/>
      <c r="I63" s="250"/>
      <c r="J63" s="278">
        <v>64</v>
      </c>
      <c r="K63" s="278">
        <v>64</v>
      </c>
      <c r="L63" s="276" t="s">
        <v>392</v>
      </c>
      <c r="M63" s="251" t="e">
        <f t="shared" si="0"/>
        <v>#DIV/0!</v>
      </c>
    </row>
    <row r="64" spans="1:13" ht="16.5" thickBot="1" x14ac:dyDescent="0.3">
      <c r="A64" s="279">
        <v>2</v>
      </c>
      <c r="B64" s="280" t="s">
        <v>213</v>
      </c>
      <c r="C64" s="281"/>
      <c r="D64" s="282"/>
      <c r="E64" s="282"/>
      <c r="F64" s="282"/>
      <c r="G64" s="282"/>
      <c r="H64" s="283">
        <f>H65</f>
        <v>1144087.3499999999</v>
      </c>
      <c r="I64" s="283">
        <f>I65</f>
        <v>1349442.4030299999</v>
      </c>
      <c r="J64" s="284"/>
      <c r="K64" s="285"/>
      <c r="L64" s="286"/>
      <c r="M64" s="251">
        <f t="shared" si="0"/>
        <v>1.1794924601080503</v>
      </c>
    </row>
    <row r="65" spans="1:14" ht="35.25" customHeight="1" x14ac:dyDescent="0.25">
      <c r="A65" s="287" t="s">
        <v>280</v>
      </c>
      <c r="B65" s="288" t="s">
        <v>239</v>
      </c>
      <c r="C65" s="281"/>
      <c r="D65" s="282"/>
      <c r="E65" s="282"/>
      <c r="F65" s="282"/>
      <c r="G65" s="282"/>
      <c r="H65" s="283">
        <f>H66+H67+H68+H69+H70+H71+H72+H73+H74+H75+H76+H77+H78+H79+H80+H81+H82+H83+H84+H85+H86+H87+H88+H89+H90</f>
        <v>1144087.3499999999</v>
      </c>
      <c r="I65" s="283">
        <f>I66+I67+I68+I69+I70+I71+I72+I73+I74+I75+I76+I77+I78+I79+I80+I81+I82+I83+I84+I85+I86+I87+I88+I89+I90</f>
        <v>1349442.4030299999</v>
      </c>
      <c r="J65" s="284"/>
      <c r="K65" s="285"/>
      <c r="L65" s="286"/>
      <c r="M65" s="251">
        <f t="shared" si="0"/>
        <v>1.1794924601080503</v>
      </c>
      <c r="N65" s="194">
        <f>I64-финансир!M89-финансир!L89</f>
        <v>0</v>
      </c>
    </row>
    <row r="66" spans="1:14" ht="86.25" customHeight="1" x14ac:dyDescent="0.25">
      <c r="A66" s="102" t="s">
        <v>36</v>
      </c>
      <c r="B66" s="103" t="s">
        <v>75</v>
      </c>
      <c r="C66" s="746" t="s">
        <v>228</v>
      </c>
      <c r="D66" s="111" t="s">
        <v>136</v>
      </c>
      <c r="E66" s="111" t="s">
        <v>137</v>
      </c>
      <c r="F66" s="111" t="s">
        <v>136</v>
      </c>
      <c r="G66" s="111" t="s">
        <v>137</v>
      </c>
      <c r="H66" s="253">
        <v>106983.75</v>
      </c>
      <c r="I66" s="250">
        <f>финансир!M64</f>
        <v>139302.43512000001</v>
      </c>
      <c r="J66" s="119" t="s">
        <v>341</v>
      </c>
      <c r="K66" s="118" t="s">
        <v>448</v>
      </c>
      <c r="L66" s="112"/>
      <c r="M66" s="251">
        <f t="shared" si="0"/>
        <v>1.3020896642714432</v>
      </c>
    </row>
    <row r="67" spans="1:14" ht="168.75" customHeight="1" x14ac:dyDescent="0.25">
      <c r="A67" s="106" t="s">
        <v>37</v>
      </c>
      <c r="B67" s="107" t="s">
        <v>76</v>
      </c>
      <c r="C67" s="747"/>
      <c r="D67" s="111" t="s">
        <v>136</v>
      </c>
      <c r="E67" s="111" t="s">
        <v>137</v>
      </c>
      <c r="F67" s="111" t="s">
        <v>136</v>
      </c>
      <c r="G67" s="111" t="s">
        <v>137</v>
      </c>
      <c r="H67" s="253">
        <v>2700</v>
      </c>
      <c r="I67" s="250">
        <f>финансир!M65</f>
        <v>1000</v>
      </c>
      <c r="J67" s="118" t="s">
        <v>495</v>
      </c>
      <c r="K67" s="265" t="s">
        <v>522</v>
      </c>
      <c r="L67" s="289" t="s">
        <v>523</v>
      </c>
      <c r="M67" s="251">
        <f t="shared" si="0"/>
        <v>0.37037037037037035</v>
      </c>
    </row>
    <row r="68" spans="1:14" ht="90.75" customHeight="1" x14ac:dyDescent="0.25">
      <c r="A68" s="106" t="s">
        <v>38</v>
      </c>
      <c r="B68" s="107" t="s">
        <v>173</v>
      </c>
      <c r="C68" s="290"/>
      <c r="D68" s="111" t="s">
        <v>136</v>
      </c>
      <c r="E68" s="111" t="s">
        <v>137</v>
      </c>
      <c r="F68" s="111" t="s">
        <v>136</v>
      </c>
      <c r="G68" s="111" t="s">
        <v>137</v>
      </c>
      <c r="H68" s="253">
        <v>1692.6</v>
      </c>
      <c r="I68" s="250">
        <f>финансир!M66</f>
        <v>1309.7874400000001</v>
      </c>
      <c r="J68" s="119" t="s">
        <v>342</v>
      </c>
      <c r="K68" s="265" t="s">
        <v>524</v>
      </c>
      <c r="L68" s="289" t="s">
        <v>152</v>
      </c>
      <c r="M68" s="251">
        <f t="shared" si="0"/>
        <v>0.77383164362519208</v>
      </c>
    </row>
    <row r="69" spans="1:14" ht="139.5" customHeight="1" x14ac:dyDescent="0.25">
      <c r="A69" s="106" t="s">
        <v>39</v>
      </c>
      <c r="B69" s="107" t="s">
        <v>77</v>
      </c>
      <c r="C69" s="290"/>
      <c r="D69" s="111" t="s">
        <v>136</v>
      </c>
      <c r="E69" s="111" t="s">
        <v>137</v>
      </c>
      <c r="F69" s="111" t="s">
        <v>136</v>
      </c>
      <c r="G69" s="111" t="s">
        <v>137</v>
      </c>
      <c r="H69" s="253">
        <v>2744.1</v>
      </c>
      <c r="I69" s="250">
        <f>финансир!M67</f>
        <v>1511.6792700000001</v>
      </c>
      <c r="J69" s="119" t="s">
        <v>496</v>
      </c>
      <c r="K69" s="115" t="s">
        <v>525</v>
      </c>
      <c r="L69" s="675" t="s">
        <v>526</v>
      </c>
      <c r="M69" s="251">
        <f t="shared" si="0"/>
        <v>0.5508834481250684</v>
      </c>
    </row>
    <row r="70" spans="1:14" ht="117" customHeight="1" x14ac:dyDescent="0.25">
      <c r="A70" s="106" t="s">
        <v>40</v>
      </c>
      <c r="B70" s="107" t="s">
        <v>175</v>
      </c>
      <c r="C70" s="290"/>
      <c r="D70" s="111" t="s">
        <v>136</v>
      </c>
      <c r="E70" s="111" t="s">
        <v>137</v>
      </c>
      <c r="F70" s="111" t="s">
        <v>136</v>
      </c>
      <c r="G70" s="111" t="s">
        <v>137</v>
      </c>
      <c r="H70" s="253">
        <v>25</v>
      </c>
      <c r="I70" s="250">
        <f>финансир!M68</f>
        <v>0</v>
      </c>
      <c r="J70" s="119" t="s">
        <v>343</v>
      </c>
      <c r="K70" s="291" t="s">
        <v>0</v>
      </c>
      <c r="L70" s="292"/>
      <c r="M70" s="251">
        <f t="shared" si="0"/>
        <v>0</v>
      </c>
    </row>
    <row r="71" spans="1:14" ht="108.75" customHeight="1" x14ac:dyDescent="0.25">
      <c r="A71" s="106" t="s">
        <v>169</v>
      </c>
      <c r="B71" s="107" t="s">
        <v>176</v>
      </c>
      <c r="C71" s="290"/>
      <c r="D71" s="111" t="s">
        <v>138</v>
      </c>
      <c r="E71" s="111" t="s">
        <v>139</v>
      </c>
      <c r="F71" s="111" t="s">
        <v>138</v>
      </c>
      <c r="G71" s="111" t="s">
        <v>139</v>
      </c>
      <c r="H71" s="396">
        <v>266.7</v>
      </c>
      <c r="I71" s="250">
        <f>финансир!M69</f>
        <v>265.2</v>
      </c>
      <c r="J71" s="119" t="s">
        <v>497</v>
      </c>
      <c r="K71" s="265" t="s">
        <v>527</v>
      </c>
      <c r="L71" s="265" t="s">
        <v>528</v>
      </c>
      <c r="M71" s="251">
        <f t="shared" si="0"/>
        <v>0.99437570303712031</v>
      </c>
    </row>
    <row r="72" spans="1:14" ht="38.25" x14ac:dyDescent="0.25">
      <c r="A72" s="106" t="s">
        <v>170</v>
      </c>
      <c r="B72" s="107" t="s">
        <v>80</v>
      </c>
      <c r="C72" s="290"/>
      <c r="D72" s="111" t="s">
        <v>136</v>
      </c>
      <c r="E72" s="111" t="s">
        <v>137</v>
      </c>
      <c r="F72" s="111" t="s">
        <v>136</v>
      </c>
      <c r="G72" s="111" t="s">
        <v>137</v>
      </c>
      <c r="H72" s="253">
        <v>112861.2</v>
      </c>
      <c r="I72" s="250">
        <f>финансир!M70</f>
        <v>113310.48820000001</v>
      </c>
      <c r="J72" s="119" t="s">
        <v>344</v>
      </c>
      <c r="K72" s="118" t="s">
        <v>449</v>
      </c>
      <c r="L72" s="112"/>
      <c r="M72" s="251">
        <f t="shared" si="0"/>
        <v>1.003980891573012</v>
      </c>
    </row>
    <row r="73" spans="1:14" ht="108.75" customHeight="1" x14ac:dyDescent="0.25">
      <c r="A73" s="116" t="s">
        <v>231</v>
      </c>
      <c r="B73" s="117" t="s">
        <v>81</v>
      </c>
      <c r="C73" s="751"/>
      <c r="D73" s="111" t="s">
        <v>136</v>
      </c>
      <c r="E73" s="111" t="s">
        <v>137</v>
      </c>
      <c r="F73" s="111" t="s">
        <v>136</v>
      </c>
      <c r="G73" s="111" t="s">
        <v>137</v>
      </c>
      <c r="H73" s="253">
        <v>369.3</v>
      </c>
      <c r="I73" s="250">
        <f>финансир!M71</f>
        <v>317.77089999999998</v>
      </c>
      <c r="J73" s="119" t="s">
        <v>345</v>
      </c>
      <c r="K73" s="115" t="s">
        <v>450</v>
      </c>
      <c r="L73" s="112"/>
      <c r="M73" s="251">
        <f t="shared" si="0"/>
        <v>0.86046818304901163</v>
      </c>
    </row>
    <row r="74" spans="1:14" ht="72.75" customHeight="1" x14ac:dyDescent="0.25">
      <c r="A74" s="116" t="s">
        <v>130</v>
      </c>
      <c r="B74" s="117" t="s">
        <v>82</v>
      </c>
      <c r="C74" s="751"/>
      <c r="D74" s="111" t="s">
        <v>136</v>
      </c>
      <c r="E74" s="111" t="s">
        <v>137</v>
      </c>
      <c r="F74" s="111" t="s">
        <v>136</v>
      </c>
      <c r="G74" s="111" t="s">
        <v>137</v>
      </c>
      <c r="H74" s="253">
        <v>2720</v>
      </c>
      <c r="I74" s="250">
        <f>финансир!M72</f>
        <v>6326.8211899999997</v>
      </c>
      <c r="J74" s="119" t="s">
        <v>498</v>
      </c>
      <c r="K74" s="406" t="s">
        <v>454</v>
      </c>
      <c r="L74" s="112"/>
      <c r="M74" s="251">
        <f t="shared" ref="M74:M127" si="1">I74/H74</f>
        <v>2.3260372022058822</v>
      </c>
    </row>
    <row r="75" spans="1:14" ht="96.75" customHeight="1" x14ac:dyDescent="0.25">
      <c r="A75" s="116" t="s">
        <v>133</v>
      </c>
      <c r="B75" s="117" t="s">
        <v>83</v>
      </c>
      <c r="C75" s="751"/>
      <c r="D75" s="111" t="s">
        <v>137</v>
      </c>
      <c r="E75" s="111" t="s">
        <v>137</v>
      </c>
      <c r="F75" s="111" t="s">
        <v>137</v>
      </c>
      <c r="G75" s="111" t="s">
        <v>137</v>
      </c>
      <c r="H75" s="252">
        <v>0</v>
      </c>
      <c r="I75" s="293">
        <f>финансир!M73</f>
        <v>0</v>
      </c>
      <c r="J75" s="119" t="s">
        <v>499</v>
      </c>
      <c r="K75" s="114"/>
      <c r="L75" s="114" t="s">
        <v>367</v>
      </c>
      <c r="M75" s="251" t="e">
        <f t="shared" si="1"/>
        <v>#DIV/0!</v>
      </c>
    </row>
    <row r="76" spans="1:14" ht="47.25" customHeight="1" x14ac:dyDescent="0.25">
      <c r="A76" s="116" t="s">
        <v>153</v>
      </c>
      <c r="B76" s="117" t="s">
        <v>177</v>
      </c>
      <c r="C76" s="751"/>
      <c r="D76" s="111" t="s">
        <v>136</v>
      </c>
      <c r="E76" s="111" t="s">
        <v>137</v>
      </c>
      <c r="F76" s="111" t="s">
        <v>136</v>
      </c>
      <c r="G76" s="111" t="s">
        <v>137</v>
      </c>
      <c r="H76" s="253">
        <v>164470</v>
      </c>
      <c r="I76" s="250">
        <f>финансир!M74+финансир!L74</f>
        <v>312032.59023999999</v>
      </c>
      <c r="J76" s="119" t="s">
        <v>346</v>
      </c>
      <c r="K76" s="115" t="s">
        <v>515</v>
      </c>
      <c r="L76" s="112"/>
      <c r="M76" s="251">
        <f t="shared" si="1"/>
        <v>1.8972006459536692</v>
      </c>
    </row>
    <row r="77" spans="1:14" ht="87.75" customHeight="1" x14ac:dyDescent="0.25">
      <c r="A77" s="116" t="s">
        <v>242</v>
      </c>
      <c r="B77" s="117" t="s">
        <v>178</v>
      </c>
      <c r="C77" s="751"/>
      <c r="D77" s="111" t="s">
        <v>136</v>
      </c>
      <c r="E77" s="111" t="s">
        <v>137</v>
      </c>
      <c r="F77" s="111" t="s">
        <v>136</v>
      </c>
      <c r="G77" s="111" t="s">
        <v>137</v>
      </c>
      <c r="H77" s="253">
        <v>91.8</v>
      </c>
      <c r="I77" s="250">
        <f>финансир!M75</f>
        <v>95.521109999999993</v>
      </c>
      <c r="J77" s="119" t="s">
        <v>347</v>
      </c>
      <c r="K77" s="121" t="s">
        <v>402</v>
      </c>
      <c r="L77" s="112"/>
      <c r="M77" s="251">
        <f t="shared" si="1"/>
        <v>1.0405349673202613</v>
      </c>
    </row>
    <row r="78" spans="1:14" ht="138" customHeight="1" x14ac:dyDescent="0.25">
      <c r="A78" s="116" t="s">
        <v>243</v>
      </c>
      <c r="B78" s="117" t="s">
        <v>84</v>
      </c>
      <c r="C78" s="751"/>
      <c r="D78" s="111" t="s">
        <v>136</v>
      </c>
      <c r="E78" s="111" t="s">
        <v>137</v>
      </c>
      <c r="F78" s="111" t="s">
        <v>136</v>
      </c>
      <c r="G78" s="111" t="s">
        <v>137</v>
      </c>
      <c r="H78" s="253">
        <v>163183.5</v>
      </c>
      <c r="I78" s="250">
        <f>финансир!M76</f>
        <v>199047.10657999999</v>
      </c>
      <c r="J78" s="119" t="s">
        <v>348</v>
      </c>
      <c r="K78" s="406" t="s">
        <v>455</v>
      </c>
      <c r="L78" s="112"/>
      <c r="M78" s="251">
        <f t="shared" si="1"/>
        <v>1.2197747111687149</v>
      </c>
    </row>
    <row r="79" spans="1:14" ht="51" x14ac:dyDescent="0.25">
      <c r="A79" s="116" t="s">
        <v>244</v>
      </c>
      <c r="B79" s="117" t="s">
        <v>85</v>
      </c>
      <c r="C79" s="751"/>
      <c r="D79" s="111" t="s">
        <v>136</v>
      </c>
      <c r="E79" s="111" t="s">
        <v>137</v>
      </c>
      <c r="F79" s="111" t="s">
        <v>136</v>
      </c>
      <c r="G79" s="111" t="s">
        <v>137</v>
      </c>
      <c r="H79" s="253">
        <v>1224</v>
      </c>
      <c r="I79" s="250">
        <f>финансир!M77</f>
        <v>1358.4692</v>
      </c>
      <c r="J79" s="119" t="s">
        <v>349</v>
      </c>
      <c r="K79" s="115" t="s">
        <v>451</v>
      </c>
      <c r="L79" s="112"/>
      <c r="M79" s="251">
        <f t="shared" si="1"/>
        <v>1.1098604575163398</v>
      </c>
    </row>
    <row r="80" spans="1:14" ht="54.75" customHeight="1" x14ac:dyDescent="0.25">
      <c r="A80" s="116" t="s">
        <v>245</v>
      </c>
      <c r="B80" s="117" t="s">
        <v>179</v>
      </c>
      <c r="C80" s="751"/>
      <c r="D80" s="111" t="s">
        <v>136</v>
      </c>
      <c r="E80" s="111" t="s">
        <v>137</v>
      </c>
      <c r="F80" s="111" t="s">
        <v>136</v>
      </c>
      <c r="G80" s="111" t="s">
        <v>137</v>
      </c>
      <c r="H80" s="253">
        <v>650</v>
      </c>
      <c r="I80" s="250">
        <f>финансир!M78</f>
        <v>1698.35717</v>
      </c>
      <c r="J80" s="294" t="s">
        <v>350</v>
      </c>
      <c r="K80" s="115" t="s">
        <v>452</v>
      </c>
      <c r="L80" s="112"/>
      <c r="M80" s="251">
        <f t="shared" si="1"/>
        <v>2.6128571846153847</v>
      </c>
    </row>
    <row r="81" spans="1:13" ht="68.25" customHeight="1" x14ac:dyDescent="0.25">
      <c r="A81" s="116" t="s">
        <v>246</v>
      </c>
      <c r="B81" s="117" t="s">
        <v>86</v>
      </c>
      <c r="C81" s="751"/>
      <c r="D81" s="111" t="s">
        <v>136</v>
      </c>
      <c r="E81" s="111" t="s">
        <v>137</v>
      </c>
      <c r="F81" s="111" t="s">
        <v>136</v>
      </c>
      <c r="G81" s="111" t="s">
        <v>137</v>
      </c>
      <c r="H81" s="253">
        <v>5924.5</v>
      </c>
      <c r="I81" s="250">
        <f>финансир!L79</f>
        <v>2653.5560300000002</v>
      </c>
      <c r="J81" s="119" t="s">
        <v>351</v>
      </c>
      <c r="K81" s="115" t="s">
        <v>453</v>
      </c>
      <c r="L81" s="112"/>
      <c r="M81" s="251">
        <f t="shared" si="1"/>
        <v>0.44789535488226856</v>
      </c>
    </row>
    <row r="82" spans="1:13" ht="84" customHeight="1" x14ac:dyDescent="0.25">
      <c r="A82" s="116" t="s">
        <v>247</v>
      </c>
      <c r="B82" s="117" t="s">
        <v>87</v>
      </c>
      <c r="C82" s="751"/>
      <c r="D82" s="111" t="s">
        <v>136</v>
      </c>
      <c r="E82" s="111" t="s">
        <v>137</v>
      </c>
      <c r="F82" s="111" t="s">
        <v>136</v>
      </c>
      <c r="G82" s="111" t="s">
        <v>137</v>
      </c>
      <c r="H82" s="253">
        <v>210000</v>
      </c>
      <c r="I82" s="250">
        <f>финансир!L80</f>
        <v>215530.48384</v>
      </c>
      <c r="J82" s="119" t="s">
        <v>500</v>
      </c>
      <c r="K82" s="406" t="s">
        <v>406</v>
      </c>
      <c r="L82" s="112"/>
      <c r="M82" s="251">
        <f t="shared" si="1"/>
        <v>1.0263356373333334</v>
      </c>
    </row>
    <row r="83" spans="1:13" ht="70.5" customHeight="1" x14ac:dyDescent="0.25">
      <c r="A83" s="116" t="s">
        <v>248</v>
      </c>
      <c r="B83" s="117" t="s">
        <v>88</v>
      </c>
      <c r="C83" s="751"/>
      <c r="D83" s="111" t="s">
        <v>136</v>
      </c>
      <c r="E83" s="111" t="s">
        <v>137</v>
      </c>
      <c r="F83" s="111" t="s">
        <v>136</v>
      </c>
      <c r="G83" s="111" t="s">
        <v>137</v>
      </c>
      <c r="H83" s="253">
        <f>финансир!H81</f>
        <v>2.7</v>
      </c>
      <c r="I83" s="250">
        <f>финансир!L81</f>
        <v>0</v>
      </c>
      <c r="J83" s="119"/>
      <c r="K83" s="114" t="s">
        <v>501</v>
      </c>
      <c r="L83" s="112"/>
      <c r="M83" s="251">
        <f t="shared" si="1"/>
        <v>0</v>
      </c>
    </row>
    <row r="84" spans="1:13" ht="82.5" customHeight="1" x14ac:dyDescent="0.25">
      <c r="A84" s="116" t="s">
        <v>249</v>
      </c>
      <c r="B84" s="117" t="s">
        <v>89</v>
      </c>
      <c r="C84" s="751"/>
      <c r="D84" s="111" t="s">
        <v>136</v>
      </c>
      <c r="E84" s="111" t="s">
        <v>137</v>
      </c>
      <c r="F84" s="111" t="s">
        <v>136</v>
      </c>
      <c r="G84" s="111" t="s">
        <v>137</v>
      </c>
      <c r="H84" s="253">
        <f>финансир!H82</f>
        <v>0.6</v>
      </c>
      <c r="I84" s="250">
        <f>финансир!L82</f>
        <v>0</v>
      </c>
      <c r="J84" s="119"/>
      <c r="K84" s="114" t="s">
        <v>502</v>
      </c>
      <c r="L84" s="112"/>
      <c r="M84" s="251">
        <f t="shared" si="1"/>
        <v>0</v>
      </c>
    </row>
    <row r="85" spans="1:13" ht="67.5" customHeight="1" x14ac:dyDescent="0.25">
      <c r="A85" s="116" t="s">
        <v>250</v>
      </c>
      <c r="B85" s="117" t="s">
        <v>90</v>
      </c>
      <c r="C85" s="751"/>
      <c r="D85" s="111" t="s">
        <v>136</v>
      </c>
      <c r="E85" s="111" t="s">
        <v>137</v>
      </c>
      <c r="F85" s="111" t="s">
        <v>136</v>
      </c>
      <c r="G85" s="111" t="s">
        <v>137</v>
      </c>
      <c r="H85" s="253">
        <v>24835.7</v>
      </c>
      <c r="I85" s="250">
        <f>финансир!L83</f>
        <v>20525.775539999999</v>
      </c>
      <c r="J85" s="119" t="s">
        <v>352</v>
      </c>
      <c r="K85" s="114" t="s">
        <v>514</v>
      </c>
      <c r="L85" s="112"/>
      <c r="M85" s="251">
        <f t="shared" si="1"/>
        <v>0.82646253336930298</v>
      </c>
    </row>
    <row r="86" spans="1:13" s="256" customFormat="1" ht="54" customHeight="1" x14ac:dyDescent="0.25">
      <c r="A86" s="116" t="s">
        <v>251</v>
      </c>
      <c r="B86" s="117" t="s">
        <v>91</v>
      </c>
      <c r="C86" s="751"/>
      <c r="D86" s="254" t="s">
        <v>136</v>
      </c>
      <c r="E86" s="254" t="s">
        <v>137</v>
      </c>
      <c r="F86" s="111" t="s">
        <v>136</v>
      </c>
      <c r="G86" s="111" t="s">
        <v>137</v>
      </c>
      <c r="H86" s="253">
        <v>4324.3999999999996</v>
      </c>
      <c r="I86" s="250">
        <f>финансир!L84</f>
        <v>4929.4405999999999</v>
      </c>
      <c r="J86" s="119" t="s">
        <v>503</v>
      </c>
      <c r="K86" s="673" t="s">
        <v>529</v>
      </c>
      <c r="L86" s="674"/>
      <c r="M86" s="251">
        <f t="shared" si="1"/>
        <v>1.1399131902691704</v>
      </c>
    </row>
    <row r="87" spans="1:13" s="256" customFormat="1" ht="69.75" customHeight="1" x14ac:dyDescent="0.25">
      <c r="A87" s="116" t="s">
        <v>253</v>
      </c>
      <c r="B87" s="117" t="s">
        <v>92</v>
      </c>
      <c r="C87" s="751"/>
      <c r="D87" s="254" t="s">
        <v>136</v>
      </c>
      <c r="E87" s="254" t="s">
        <v>137</v>
      </c>
      <c r="F87" s="111" t="s">
        <v>136</v>
      </c>
      <c r="G87" s="111" t="s">
        <v>137</v>
      </c>
      <c r="H87" s="252">
        <v>0</v>
      </c>
      <c r="I87" s="293">
        <f>финансир!L85</f>
        <v>0</v>
      </c>
      <c r="J87" s="119" t="s">
        <v>353</v>
      </c>
      <c r="K87" s="121" t="s">
        <v>513</v>
      </c>
      <c r="L87" s="255"/>
      <c r="M87" s="251" t="e">
        <f t="shared" si="1"/>
        <v>#DIV/0!</v>
      </c>
    </row>
    <row r="88" spans="1:13" ht="150.75" customHeight="1" x14ac:dyDescent="0.25">
      <c r="A88" s="116" t="s">
        <v>254</v>
      </c>
      <c r="B88" s="117" t="s">
        <v>174</v>
      </c>
      <c r="C88" s="671"/>
      <c r="D88" s="111" t="s">
        <v>136</v>
      </c>
      <c r="E88" s="111" t="s">
        <v>137</v>
      </c>
      <c r="F88" s="111" t="s">
        <v>136</v>
      </c>
      <c r="G88" s="111" t="s">
        <v>137</v>
      </c>
      <c r="H88" s="253">
        <v>7580</v>
      </c>
      <c r="I88" s="250">
        <f>финансир!M86</f>
        <v>7409.9520000000002</v>
      </c>
      <c r="J88" s="119" t="s">
        <v>354</v>
      </c>
      <c r="K88" s="115" t="s">
        <v>531</v>
      </c>
      <c r="L88" s="678"/>
      <c r="M88" s="251">
        <f t="shared" si="1"/>
        <v>0.97756622691292883</v>
      </c>
    </row>
    <row r="89" spans="1:13" ht="68.25" customHeight="1" x14ac:dyDescent="0.25">
      <c r="A89" s="116" t="s">
        <v>255</v>
      </c>
      <c r="B89" s="117" t="s">
        <v>78</v>
      </c>
      <c r="C89" s="671"/>
      <c r="D89" s="111" t="s">
        <v>136</v>
      </c>
      <c r="E89" s="111" t="s">
        <v>137</v>
      </c>
      <c r="F89" s="111" t="s">
        <v>136</v>
      </c>
      <c r="G89" s="111" t="s">
        <v>137</v>
      </c>
      <c r="H89" s="253">
        <v>322000</v>
      </c>
      <c r="I89" s="250">
        <f>финансир!M87</f>
        <v>311996.28259999998</v>
      </c>
      <c r="J89" s="119" t="s">
        <v>355</v>
      </c>
      <c r="K89" s="265" t="s">
        <v>532</v>
      </c>
      <c r="L89" s="112"/>
      <c r="M89" s="251">
        <f t="shared" si="1"/>
        <v>0.96893255465838501</v>
      </c>
    </row>
    <row r="90" spans="1:13" ht="51" x14ac:dyDescent="0.25">
      <c r="A90" s="116" t="s">
        <v>256</v>
      </c>
      <c r="B90" s="117" t="s">
        <v>79</v>
      </c>
      <c r="C90" s="671"/>
      <c r="D90" s="111" t="s">
        <v>136</v>
      </c>
      <c r="E90" s="111" t="s">
        <v>137</v>
      </c>
      <c r="F90" s="111" t="s">
        <v>136</v>
      </c>
      <c r="G90" s="111" t="s">
        <v>137</v>
      </c>
      <c r="H90" s="253">
        <v>9437.5</v>
      </c>
      <c r="I90" s="250">
        <f>финансир!M88</f>
        <v>8820.6859999999997</v>
      </c>
      <c r="J90" s="119" t="s">
        <v>356</v>
      </c>
      <c r="K90" s="672" t="s">
        <v>156</v>
      </c>
      <c r="L90" s="112"/>
      <c r="M90" s="251">
        <f t="shared" si="1"/>
        <v>0.93464222516556283</v>
      </c>
    </row>
    <row r="91" spans="1:13" ht="15" customHeight="1" x14ac:dyDescent="0.25">
      <c r="A91" s="749" t="s">
        <v>238</v>
      </c>
      <c r="B91" s="750"/>
      <c r="C91" s="295"/>
      <c r="D91" s="296"/>
      <c r="E91" s="297"/>
      <c r="F91" s="298"/>
      <c r="G91" s="269"/>
      <c r="H91" s="299"/>
      <c r="I91" s="269"/>
      <c r="J91" s="121"/>
      <c r="K91" s="269"/>
      <c r="L91" s="269"/>
      <c r="M91" s="251" t="e">
        <f t="shared" si="1"/>
        <v>#DIV/0!</v>
      </c>
    </row>
    <row r="92" spans="1:13" ht="121.5" customHeight="1" x14ac:dyDescent="0.25">
      <c r="A92" s="265"/>
      <c r="B92" s="115" t="s">
        <v>113</v>
      </c>
      <c r="C92" s="295"/>
      <c r="D92" s="296"/>
      <c r="E92" s="300"/>
      <c r="F92" s="301"/>
      <c r="G92" s="302"/>
      <c r="H92" s="303" t="s">
        <v>216</v>
      </c>
      <c r="I92" s="303" t="s">
        <v>216</v>
      </c>
      <c r="J92" s="677">
        <v>0.83</v>
      </c>
      <c r="K92" s="676">
        <v>0.83699999999999997</v>
      </c>
      <c r="L92" s="276" t="s">
        <v>530</v>
      </c>
      <c r="M92" s="251" t="e">
        <f t="shared" si="1"/>
        <v>#VALUE!</v>
      </c>
    </row>
    <row r="93" spans="1:13" ht="82.5" customHeight="1" x14ac:dyDescent="0.25">
      <c r="A93" s="265"/>
      <c r="B93" s="115" t="s">
        <v>2</v>
      </c>
      <c r="C93" s="304"/>
      <c r="D93" s="296"/>
      <c r="E93" s="300"/>
      <c r="F93" s="301"/>
      <c r="G93" s="302"/>
      <c r="H93" s="303"/>
      <c r="I93" s="303"/>
      <c r="J93" s="305">
        <v>64</v>
      </c>
      <c r="K93" s="305">
        <v>64</v>
      </c>
      <c r="L93" s="276" t="s">
        <v>392</v>
      </c>
      <c r="M93" s="251" t="e">
        <f t="shared" si="1"/>
        <v>#DIV/0!</v>
      </c>
    </row>
    <row r="94" spans="1:13" ht="19.5" thickBot="1" x14ac:dyDescent="0.35">
      <c r="A94" s="306" t="s">
        <v>214</v>
      </c>
      <c r="B94" s="307" t="s">
        <v>41</v>
      </c>
      <c r="C94" s="746" t="s">
        <v>520</v>
      </c>
      <c r="D94" s="226"/>
      <c r="E94" s="226"/>
      <c r="F94" s="226"/>
      <c r="G94" s="227"/>
      <c r="H94" s="228">
        <f>H95</f>
        <v>5775</v>
      </c>
      <c r="I94" s="228">
        <f>I95</f>
        <v>1358.8108999999999</v>
      </c>
      <c r="J94" s="229"/>
      <c r="K94" s="114"/>
      <c r="L94" s="230"/>
      <c r="M94" s="251">
        <f t="shared" si="1"/>
        <v>0.23529193073593072</v>
      </c>
    </row>
    <row r="95" spans="1:13" ht="92.25" customHeight="1" x14ac:dyDescent="0.3">
      <c r="A95" s="308" t="s">
        <v>240</v>
      </c>
      <c r="B95" s="288" t="s">
        <v>281</v>
      </c>
      <c r="C95" s="747"/>
      <c r="D95" s="226"/>
      <c r="E95" s="226"/>
      <c r="F95" s="226"/>
      <c r="G95" s="227"/>
      <c r="H95" s="228">
        <f>H96+H100+H104+H111</f>
        <v>5775</v>
      </c>
      <c r="I95" s="228">
        <f>I96+I100+I104+I111</f>
        <v>1358.8108999999999</v>
      </c>
      <c r="J95" s="229"/>
      <c r="K95" s="114"/>
      <c r="L95" s="230"/>
      <c r="M95" s="251">
        <f t="shared" si="1"/>
        <v>0.23529193073593072</v>
      </c>
    </row>
    <row r="96" spans="1:13" ht="25.5" x14ac:dyDescent="0.25">
      <c r="A96" s="309" t="s">
        <v>36</v>
      </c>
      <c r="B96" s="310" t="s">
        <v>95</v>
      </c>
      <c r="C96" s="747"/>
      <c r="D96" s="111" t="s">
        <v>138</v>
      </c>
      <c r="E96" s="111" t="s">
        <v>137</v>
      </c>
      <c r="F96" s="111" t="s">
        <v>138</v>
      </c>
      <c r="G96" s="111" t="s">
        <v>137</v>
      </c>
      <c r="H96" s="311">
        <f>H97+H99</f>
        <v>0</v>
      </c>
      <c r="I96" s="311">
        <f>I97+I99</f>
        <v>467.4</v>
      </c>
      <c r="J96" s="114"/>
      <c r="K96" s="114"/>
      <c r="L96" s="112"/>
      <c r="M96" s="251" t="e">
        <f t="shared" si="1"/>
        <v>#DIV/0!</v>
      </c>
    </row>
    <row r="97" spans="1:13" ht="129" customHeight="1" x14ac:dyDescent="0.25">
      <c r="A97" s="686" t="s">
        <v>283</v>
      </c>
      <c r="B97" s="752" t="s">
        <v>284</v>
      </c>
      <c r="C97" s="747"/>
      <c r="D97" s="111" t="s">
        <v>138</v>
      </c>
      <c r="E97" s="111" t="s">
        <v>137</v>
      </c>
      <c r="F97" s="111" t="s">
        <v>138</v>
      </c>
      <c r="G97" s="111" t="s">
        <v>137</v>
      </c>
      <c r="H97" s="199">
        <v>0</v>
      </c>
      <c r="I97" s="199">
        <f>финансир!M93</f>
        <v>467.4</v>
      </c>
      <c r="J97" s="114" t="s">
        <v>472</v>
      </c>
      <c r="K97" s="114" t="s">
        <v>473</v>
      </c>
      <c r="L97" s="115"/>
      <c r="M97" s="251" t="e">
        <f t="shared" si="1"/>
        <v>#DIV/0!</v>
      </c>
    </row>
    <row r="98" spans="1:13" ht="44.25" customHeight="1" x14ac:dyDescent="0.25">
      <c r="A98" s="687"/>
      <c r="B98" s="753"/>
      <c r="C98" s="747"/>
      <c r="D98" s="111" t="s">
        <v>138</v>
      </c>
      <c r="E98" s="111" t="s">
        <v>137</v>
      </c>
      <c r="F98" s="111" t="s">
        <v>138</v>
      </c>
      <c r="G98" s="111" t="s">
        <v>137</v>
      </c>
      <c r="H98" s="199">
        <f>финансир!I95</f>
        <v>0</v>
      </c>
      <c r="I98" s="199">
        <f>финансир!M94</f>
        <v>0</v>
      </c>
      <c r="J98" s="114" t="s">
        <v>472</v>
      </c>
      <c r="K98" s="115" t="s">
        <v>357</v>
      </c>
      <c r="L98" s="115"/>
      <c r="M98" s="251" t="e">
        <f t="shared" si="1"/>
        <v>#DIV/0!</v>
      </c>
    </row>
    <row r="99" spans="1:13" ht="105.75" customHeight="1" x14ac:dyDescent="0.25">
      <c r="A99" s="201" t="s">
        <v>285</v>
      </c>
      <c r="B99" s="118" t="s">
        <v>286</v>
      </c>
      <c r="C99" s="747"/>
      <c r="D99" s="111" t="s">
        <v>138</v>
      </c>
      <c r="E99" s="111" t="s">
        <v>137</v>
      </c>
      <c r="F99" s="111" t="s">
        <v>138</v>
      </c>
      <c r="G99" s="111" t="s">
        <v>137</v>
      </c>
      <c r="H99" s="199">
        <v>0</v>
      </c>
      <c r="I99" s="199">
        <f>финансир!M105</f>
        <v>0</v>
      </c>
      <c r="J99" s="114" t="s">
        <v>472</v>
      </c>
      <c r="K99" s="115" t="s">
        <v>357</v>
      </c>
      <c r="L99" s="114"/>
      <c r="M99" s="251" t="e">
        <f t="shared" si="1"/>
        <v>#DIV/0!</v>
      </c>
    </row>
    <row r="100" spans="1:13" ht="57" customHeight="1" x14ac:dyDescent="0.25">
      <c r="A100" s="232" t="s">
        <v>37</v>
      </c>
      <c r="B100" s="198" t="s">
        <v>102</v>
      </c>
      <c r="C100" s="747"/>
      <c r="D100" s="111" t="s">
        <v>138</v>
      </c>
      <c r="E100" s="111" t="s">
        <v>137</v>
      </c>
      <c r="F100" s="111" t="s">
        <v>138</v>
      </c>
      <c r="G100" s="111" t="s">
        <v>137</v>
      </c>
      <c r="H100" s="199">
        <f>H101</f>
        <v>800</v>
      </c>
      <c r="I100" s="199">
        <f>I101</f>
        <v>647.3809</v>
      </c>
      <c r="J100" s="114"/>
      <c r="K100" s="114"/>
      <c r="L100" s="739"/>
      <c r="M100" s="251">
        <f t="shared" si="1"/>
        <v>0.80922612500000002</v>
      </c>
    </row>
    <row r="101" spans="1:13" ht="121.5" customHeight="1" x14ac:dyDescent="0.25">
      <c r="A101" s="232" t="s">
        <v>287</v>
      </c>
      <c r="B101" s="198" t="s">
        <v>103</v>
      </c>
      <c r="C101" s="747"/>
      <c r="D101" s="111" t="s">
        <v>138</v>
      </c>
      <c r="E101" s="111" t="s">
        <v>137</v>
      </c>
      <c r="F101" s="111" t="s">
        <v>138</v>
      </c>
      <c r="G101" s="111" t="s">
        <v>137</v>
      </c>
      <c r="H101" s="199">
        <v>800</v>
      </c>
      <c r="I101" s="199">
        <f>финансир!M107</f>
        <v>647.3809</v>
      </c>
      <c r="J101" s="114" t="s">
        <v>474</v>
      </c>
      <c r="K101" s="114" t="s">
        <v>476</v>
      </c>
      <c r="L101" s="740"/>
      <c r="M101" s="251">
        <f t="shared" si="1"/>
        <v>0.80922612500000002</v>
      </c>
    </row>
    <row r="102" spans="1:13" ht="38.25" hidden="1" x14ac:dyDescent="0.25">
      <c r="A102" s="232" t="s">
        <v>194</v>
      </c>
      <c r="B102" s="198" t="s">
        <v>98</v>
      </c>
      <c r="C102" s="747"/>
      <c r="D102" s="111"/>
      <c r="E102" s="111"/>
      <c r="F102" s="111"/>
      <c r="G102" s="111"/>
      <c r="H102" s="199">
        <v>0</v>
      </c>
      <c r="I102" s="200">
        <f>финансир!L103+финансир!M103</f>
        <v>0</v>
      </c>
      <c r="J102" s="115"/>
      <c r="K102" s="115"/>
      <c r="L102" s="112"/>
      <c r="M102" s="251" t="e">
        <f t="shared" si="1"/>
        <v>#DIV/0!</v>
      </c>
    </row>
    <row r="103" spans="1:13" ht="63.75" hidden="1" x14ac:dyDescent="0.25">
      <c r="A103" s="232" t="s">
        <v>195</v>
      </c>
      <c r="B103" s="198" t="s">
        <v>104</v>
      </c>
      <c r="C103" s="747"/>
      <c r="D103" s="112"/>
      <c r="E103" s="112"/>
      <c r="F103" s="112"/>
      <c r="G103" s="112"/>
      <c r="H103" s="199">
        <v>0</v>
      </c>
      <c r="I103" s="200">
        <f>финансир!L104+финансир!M104</f>
        <v>0</v>
      </c>
      <c r="J103" s="114"/>
      <c r="K103" s="114"/>
      <c r="L103" s="112"/>
      <c r="M103" s="251" t="e">
        <f t="shared" si="1"/>
        <v>#DIV/0!</v>
      </c>
    </row>
    <row r="104" spans="1:13" ht="25.5" x14ac:dyDescent="0.25">
      <c r="A104" s="232" t="s">
        <v>38</v>
      </c>
      <c r="B104" s="198" t="s">
        <v>105</v>
      </c>
      <c r="C104" s="747"/>
      <c r="D104" s="111" t="s">
        <v>138</v>
      </c>
      <c r="E104" s="111" t="s">
        <v>137</v>
      </c>
      <c r="F104" s="111" t="s">
        <v>138</v>
      </c>
      <c r="G104" s="111" t="s">
        <v>137</v>
      </c>
      <c r="H104" s="199">
        <f>H105+H106</f>
        <v>475</v>
      </c>
      <c r="I104" s="199">
        <f>I105+I106</f>
        <v>244.03</v>
      </c>
      <c r="J104" s="114"/>
      <c r="K104" s="114"/>
      <c r="L104" s="112"/>
      <c r="M104" s="251">
        <f t="shared" si="1"/>
        <v>0.51374736842105262</v>
      </c>
    </row>
    <row r="105" spans="1:13" ht="51" x14ac:dyDescent="0.25">
      <c r="A105" s="232" t="s">
        <v>93</v>
      </c>
      <c r="B105" s="198" t="s">
        <v>106</v>
      </c>
      <c r="C105" s="747"/>
      <c r="D105" s="111" t="s">
        <v>138</v>
      </c>
      <c r="E105" s="111" t="s">
        <v>138</v>
      </c>
      <c r="F105" s="111" t="s">
        <v>138</v>
      </c>
      <c r="G105" s="111" t="s">
        <v>138</v>
      </c>
      <c r="H105" s="199">
        <v>100</v>
      </c>
      <c r="I105" s="199">
        <f>финансир!M109</f>
        <v>0</v>
      </c>
      <c r="J105" s="114" t="s">
        <v>474</v>
      </c>
      <c r="K105" s="114" t="s">
        <v>474</v>
      </c>
      <c r="L105" s="115" t="s">
        <v>368</v>
      </c>
      <c r="M105" s="251">
        <f t="shared" si="1"/>
        <v>0</v>
      </c>
    </row>
    <row r="106" spans="1:13" ht="111.75" customHeight="1" x14ac:dyDescent="0.25">
      <c r="A106" s="232" t="s">
        <v>94</v>
      </c>
      <c r="B106" s="198" t="s">
        <v>107</v>
      </c>
      <c r="C106" s="747"/>
      <c r="D106" s="111" t="s">
        <v>138</v>
      </c>
      <c r="E106" s="111" t="s">
        <v>137</v>
      </c>
      <c r="F106" s="111" t="s">
        <v>138</v>
      </c>
      <c r="G106" s="111" t="s">
        <v>137</v>
      </c>
      <c r="H106" s="199">
        <f>H107+H108+H109+H110</f>
        <v>375</v>
      </c>
      <c r="I106" s="199">
        <f>I107+I108+I109+I110</f>
        <v>244.03</v>
      </c>
      <c r="J106" s="114"/>
      <c r="K106" s="114"/>
      <c r="L106" s="112"/>
      <c r="M106" s="251">
        <f t="shared" si="1"/>
        <v>0.6507466666666667</v>
      </c>
    </row>
    <row r="107" spans="1:13" ht="105" customHeight="1" x14ac:dyDescent="0.25">
      <c r="A107" s="232" t="s">
        <v>288</v>
      </c>
      <c r="B107" s="198" t="s">
        <v>108</v>
      </c>
      <c r="C107" s="747"/>
      <c r="D107" s="111" t="s">
        <v>138</v>
      </c>
      <c r="E107" s="111" t="s">
        <v>138</v>
      </c>
      <c r="F107" s="111" t="s">
        <v>138</v>
      </c>
      <c r="G107" s="111" t="s">
        <v>138</v>
      </c>
      <c r="H107" s="199">
        <v>100</v>
      </c>
      <c r="I107" s="199">
        <f>финансир!M111</f>
        <v>69.650000000000006</v>
      </c>
      <c r="J107" s="115" t="s">
        <v>475</v>
      </c>
      <c r="K107" s="406" t="s">
        <v>477</v>
      </c>
      <c r="L107" s="115"/>
      <c r="M107" s="251">
        <f t="shared" si="1"/>
        <v>0.69650000000000001</v>
      </c>
    </row>
    <row r="108" spans="1:13" ht="58.5" customHeight="1" x14ac:dyDescent="0.25">
      <c r="A108" s="232" t="s">
        <v>289</v>
      </c>
      <c r="B108" s="198" t="s">
        <v>109</v>
      </c>
      <c r="C108" s="747"/>
      <c r="D108" s="111" t="s">
        <v>138</v>
      </c>
      <c r="E108" s="111" t="s">
        <v>137</v>
      </c>
      <c r="F108" s="111" t="s">
        <v>138</v>
      </c>
      <c r="G108" s="111" t="s">
        <v>137</v>
      </c>
      <c r="H108" s="199">
        <v>0</v>
      </c>
      <c r="I108" s="199">
        <f>финансир!M112</f>
        <v>0</v>
      </c>
      <c r="J108" s="115"/>
      <c r="K108" s="289"/>
      <c r="L108" s="115" t="s">
        <v>369</v>
      </c>
      <c r="M108" s="251" t="e">
        <f t="shared" si="1"/>
        <v>#DIV/0!</v>
      </c>
    </row>
    <row r="109" spans="1:13" ht="135.75" customHeight="1" x14ac:dyDescent="0.25">
      <c r="A109" s="232" t="s">
        <v>290</v>
      </c>
      <c r="B109" s="198" t="s">
        <v>110</v>
      </c>
      <c r="C109" s="747"/>
      <c r="D109" s="111" t="s">
        <v>138</v>
      </c>
      <c r="E109" s="111" t="s">
        <v>139</v>
      </c>
      <c r="F109" s="111" t="s">
        <v>138</v>
      </c>
      <c r="G109" s="111" t="s">
        <v>139</v>
      </c>
      <c r="H109" s="199">
        <v>200</v>
      </c>
      <c r="I109" s="199">
        <f>финансир!M113</f>
        <v>104.38</v>
      </c>
      <c r="J109" s="115" t="s">
        <v>478</v>
      </c>
      <c r="K109" s="312" t="s">
        <v>479</v>
      </c>
      <c r="L109" s="115"/>
      <c r="M109" s="251">
        <f t="shared" si="1"/>
        <v>0.52190000000000003</v>
      </c>
    </row>
    <row r="110" spans="1:13" ht="69" customHeight="1" x14ac:dyDescent="0.25">
      <c r="A110" s="232" t="s">
        <v>291</v>
      </c>
      <c r="B110" s="198" t="s">
        <v>111</v>
      </c>
      <c r="C110" s="747"/>
      <c r="D110" s="111" t="s">
        <v>138</v>
      </c>
      <c r="E110" s="111" t="s">
        <v>138</v>
      </c>
      <c r="F110" s="111" t="s">
        <v>138</v>
      </c>
      <c r="G110" s="111" t="s">
        <v>138</v>
      </c>
      <c r="H110" s="199">
        <v>75</v>
      </c>
      <c r="I110" s="199">
        <f>финансир!M114</f>
        <v>70</v>
      </c>
      <c r="J110" s="115"/>
      <c r="K110" s="289" t="s">
        <v>365</v>
      </c>
      <c r="L110" s="115" t="s">
        <v>370</v>
      </c>
      <c r="M110" s="251">
        <f t="shared" si="1"/>
        <v>0.93333333333333335</v>
      </c>
    </row>
    <row r="111" spans="1:13" x14ac:dyDescent="0.25">
      <c r="A111" s="232" t="s">
        <v>39</v>
      </c>
      <c r="B111" s="198" t="s">
        <v>21</v>
      </c>
      <c r="C111" s="747"/>
      <c r="D111" s="111" t="s">
        <v>139</v>
      </c>
      <c r="E111" s="111" t="s">
        <v>137</v>
      </c>
      <c r="F111" s="111" t="s">
        <v>139</v>
      </c>
      <c r="G111" s="111" t="s">
        <v>137</v>
      </c>
      <c r="H111" s="199">
        <f>H112+H113</f>
        <v>4500</v>
      </c>
      <c r="I111" s="199">
        <f>I112</f>
        <v>0</v>
      </c>
      <c r="J111" s="114"/>
      <c r="K111" s="114"/>
      <c r="L111" s="112"/>
      <c r="M111" s="251">
        <f t="shared" si="1"/>
        <v>0</v>
      </c>
    </row>
    <row r="112" spans="1:13" ht="57" customHeight="1" x14ac:dyDescent="0.25">
      <c r="A112" s="201" t="s">
        <v>292</v>
      </c>
      <c r="B112" s="198" t="s">
        <v>112</v>
      </c>
      <c r="C112" s="748"/>
      <c r="D112" s="111" t="s">
        <v>139</v>
      </c>
      <c r="E112" s="111" t="s">
        <v>137</v>
      </c>
      <c r="F112" s="111" t="s">
        <v>139</v>
      </c>
      <c r="G112" s="111" t="s">
        <v>137</v>
      </c>
      <c r="H112" s="199">
        <v>4500</v>
      </c>
      <c r="I112" s="200">
        <f>финансир!M116</f>
        <v>0</v>
      </c>
      <c r="J112" s="115" t="s">
        <v>504</v>
      </c>
      <c r="K112" s="115" t="s">
        <v>357</v>
      </c>
      <c r="L112" s="115"/>
      <c r="M112" s="251">
        <f t="shared" si="1"/>
        <v>0</v>
      </c>
    </row>
    <row r="113" spans="1:13" ht="57" customHeight="1" x14ac:dyDescent="0.25">
      <c r="A113" s="201" t="s">
        <v>388</v>
      </c>
      <c r="B113" s="198" t="s">
        <v>387</v>
      </c>
      <c r="C113" s="398"/>
      <c r="D113" s="111" t="s">
        <v>139</v>
      </c>
      <c r="E113" s="111" t="s">
        <v>137</v>
      </c>
      <c r="F113" s="111" t="s">
        <v>139</v>
      </c>
      <c r="G113" s="111" t="s">
        <v>137</v>
      </c>
      <c r="H113" s="199"/>
      <c r="I113" s="200">
        <f>финансир!M117</f>
        <v>0</v>
      </c>
      <c r="J113" s="115" t="s">
        <v>357</v>
      </c>
      <c r="K113" s="115" t="s">
        <v>357</v>
      </c>
      <c r="L113" s="115"/>
      <c r="M113" s="251"/>
    </row>
    <row r="114" spans="1:13" ht="175.5" hidden="1" customHeight="1" x14ac:dyDescent="0.25">
      <c r="A114" s="232" t="s">
        <v>135</v>
      </c>
      <c r="B114" s="198" t="s">
        <v>134</v>
      </c>
      <c r="C114" s="398"/>
      <c r="D114" s="111" t="s">
        <v>139</v>
      </c>
      <c r="E114" s="111" t="s">
        <v>139</v>
      </c>
      <c r="F114" s="111"/>
      <c r="G114" s="111"/>
      <c r="H114" s="199">
        <v>19775.830000000002</v>
      </c>
      <c r="I114" s="200" t="e">
        <f>финансир!#REF!</f>
        <v>#REF!</v>
      </c>
      <c r="J114" s="115"/>
      <c r="K114" s="313"/>
      <c r="L114" s="112"/>
      <c r="M114" s="251" t="e">
        <f t="shared" si="1"/>
        <v>#REF!</v>
      </c>
    </row>
    <row r="115" spans="1:13" x14ac:dyDescent="0.25">
      <c r="A115" s="749" t="s">
        <v>114</v>
      </c>
      <c r="B115" s="750"/>
      <c r="C115" s="314"/>
      <c r="D115" s="315"/>
      <c r="E115" s="268"/>
      <c r="F115" s="269"/>
      <c r="G115" s="269"/>
      <c r="H115" s="316"/>
      <c r="I115" s="250"/>
      <c r="J115" s="121"/>
      <c r="K115" s="269"/>
      <c r="L115" s="269"/>
      <c r="M115" s="251" t="e">
        <f t="shared" si="1"/>
        <v>#DIV/0!</v>
      </c>
    </row>
    <row r="116" spans="1:13" ht="70.5" customHeight="1" thickBot="1" x14ac:dyDescent="0.3">
      <c r="A116" s="265"/>
      <c r="B116" s="115" t="s">
        <v>223</v>
      </c>
      <c r="C116" s="314"/>
      <c r="D116" s="296"/>
      <c r="E116" s="300"/>
      <c r="F116" s="301"/>
      <c r="G116" s="302"/>
      <c r="H116" s="303" t="s">
        <v>216</v>
      </c>
      <c r="I116" s="303" t="s">
        <v>216</v>
      </c>
      <c r="J116" s="122">
        <v>100</v>
      </c>
      <c r="K116" s="317">
        <v>100</v>
      </c>
      <c r="L116" s="276" t="s">
        <v>393</v>
      </c>
      <c r="M116" s="251" t="e">
        <f t="shared" si="1"/>
        <v>#VALUE!</v>
      </c>
    </row>
    <row r="117" spans="1:13" ht="95.25" customHeight="1" thickBot="1" x14ac:dyDescent="0.3">
      <c r="A117" s="265"/>
      <c r="B117" s="115" t="s">
        <v>217</v>
      </c>
      <c r="C117" s="314"/>
      <c r="D117" s="296"/>
      <c r="E117" s="300"/>
      <c r="F117" s="301"/>
      <c r="G117" s="302"/>
      <c r="H117" s="303" t="s">
        <v>216</v>
      </c>
      <c r="I117" s="303" t="s">
        <v>216</v>
      </c>
      <c r="J117" s="318">
        <v>10.5</v>
      </c>
      <c r="K117" s="317">
        <v>10.5</v>
      </c>
      <c r="L117" s="276" t="s">
        <v>394</v>
      </c>
      <c r="M117" s="251" t="e">
        <f t="shared" si="1"/>
        <v>#VALUE!</v>
      </c>
    </row>
    <row r="118" spans="1:13" ht="57" customHeight="1" x14ac:dyDescent="0.25">
      <c r="A118" s="265"/>
      <c r="B118" s="115" t="s">
        <v>224</v>
      </c>
      <c r="C118" s="314"/>
      <c r="D118" s="296"/>
      <c r="E118" s="300"/>
      <c r="F118" s="301"/>
      <c r="G118" s="302"/>
      <c r="H118" s="303" t="s">
        <v>216</v>
      </c>
      <c r="I118" s="303" t="s">
        <v>216</v>
      </c>
      <c r="J118" s="245">
        <v>1.2749999999999999</v>
      </c>
      <c r="K118" s="319">
        <v>1.2749999999999999</v>
      </c>
      <c r="L118" s="276" t="s">
        <v>394</v>
      </c>
      <c r="M118" s="251" t="e">
        <f t="shared" si="1"/>
        <v>#VALUE!</v>
      </c>
    </row>
    <row r="119" spans="1:13" ht="39" thickBot="1" x14ac:dyDescent="0.3">
      <c r="A119" s="320" t="s">
        <v>42</v>
      </c>
      <c r="B119" s="216" t="s">
        <v>293</v>
      </c>
      <c r="C119" s="756" t="s">
        <v>128</v>
      </c>
      <c r="D119" s="111"/>
      <c r="E119" s="111"/>
      <c r="F119" s="111"/>
      <c r="G119" s="111"/>
      <c r="H119" s="321">
        <f>H120+H127</f>
        <v>120444.90000000001</v>
      </c>
      <c r="I119" s="321">
        <f>I120+I127</f>
        <v>121180.06147</v>
      </c>
      <c r="J119" s="114"/>
      <c r="K119" s="322"/>
      <c r="L119" s="112"/>
      <c r="M119" s="251">
        <f t="shared" si="1"/>
        <v>1.0061037160560555</v>
      </c>
    </row>
    <row r="120" spans="1:13" ht="69.75" customHeight="1" x14ac:dyDescent="0.25">
      <c r="A120" s="308" t="s">
        <v>240</v>
      </c>
      <c r="B120" s="288" t="s">
        <v>294</v>
      </c>
      <c r="C120" s="757"/>
      <c r="D120" s="111"/>
      <c r="E120" s="111"/>
      <c r="F120" s="111"/>
      <c r="G120" s="111"/>
      <c r="H120" s="321">
        <f>H121+H122+H123+H124+H125+H126</f>
        <v>120114.8</v>
      </c>
      <c r="I120" s="321">
        <f>I121+I122+I123+I124+I125+I125+I126</f>
        <v>121131.34147</v>
      </c>
      <c r="J120" s="114"/>
      <c r="K120" s="322"/>
      <c r="L120" s="112"/>
      <c r="M120" s="251">
        <f t="shared" si="1"/>
        <v>1.0084630825676768</v>
      </c>
    </row>
    <row r="121" spans="1:13" ht="56.25" customHeight="1" x14ac:dyDescent="0.25">
      <c r="A121" s="323" t="s">
        <v>36</v>
      </c>
      <c r="B121" s="324" t="s">
        <v>23</v>
      </c>
      <c r="C121" s="757"/>
      <c r="D121" s="111" t="s">
        <v>136</v>
      </c>
      <c r="E121" s="111" t="s">
        <v>137</v>
      </c>
      <c r="F121" s="111" t="s">
        <v>136</v>
      </c>
      <c r="G121" s="111" t="s">
        <v>137</v>
      </c>
      <c r="H121" s="231">
        <v>15892.3</v>
      </c>
      <c r="I121" s="200">
        <f>финансир!M121</f>
        <v>11628.902239999999</v>
      </c>
      <c r="J121" s="119" t="s">
        <v>408</v>
      </c>
      <c r="K121" s="325" t="s">
        <v>407</v>
      </c>
      <c r="L121" s="115" t="s">
        <v>381</v>
      </c>
      <c r="M121" s="251">
        <f t="shared" si="1"/>
        <v>0.73173186008318492</v>
      </c>
    </row>
    <row r="122" spans="1:13" ht="67.5" customHeight="1" x14ac:dyDescent="0.25">
      <c r="A122" s="232" t="s">
        <v>37</v>
      </c>
      <c r="B122" s="115" t="s">
        <v>207</v>
      </c>
      <c r="C122" s="326" t="s">
        <v>225</v>
      </c>
      <c r="D122" s="111" t="s">
        <v>136</v>
      </c>
      <c r="E122" s="111" t="s">
        <v>137</v>
      </c>
      <c r="F122" s="111" t="s">
        <v>136</v>
      </c>
      <c r="G122" s="111" t="s">
        <v>137</v>
      </c>
      <c r="H122" s="231">
        <v>1600</v>
      </c>
      <c r="I122" s="200">
        <f>финансир!M122</f>
        <v>427.04563999999999</v>
      </c>
      <c r="J122" s="119" t="s">
        <v>409</v>
      </c>
      <c r="K122" s="325" t="s">
        <v>410</v>
      </c>
      <c r="L122" s="327"/>
      <c r="M122" s="251">
        <f t="shared" si="1"/>
        <v>0.26690352499999997</v>
      </c>
    </row>
    <row r="123" spans="1:13" s="329" customFormat="1" ht="380.25" customHeight="1" x14ac:dyDescent="0.25">
      <c r="A123" s="655" t="s">
        <v>38</v>
      </c>
      <c r="B123" s="118" t="s">
        <v>205</v>
      </c>
      <c r="C123" s="266" t="s">
        <v>382</v>
      </c>
      <c r="D123" s="111" t="s">
        <v>136</v>
      </c>
      <c r="E123" s="111" t="s">
        <v>137</v>
      </c>
      <c r="F123" s="111" t="s">
        <v>136</v>
      </c>
      <c r="G123" s="111" t="s">
        <v>137</v>
      </c>
      <c r="H123" s="231">
        <v>5022.5</v>
      </c>
      <c r="I123" s="200">
        <f>финансир!M123</f>
        <v>2133.0491999999999</v>
      </c>
      <c r="J123" s="119" t="s">
        <v>411</v>
      </c>
      <c r="K123" s="656" t="s">
        <v>483</v>
      </c>
      <c r="L123" s="255"/>
      <c r="M123" s="328">
        <f t="shared" si="1"/>
        <v>0.42469869586859132</v>
      </c>
    </row>
    <row r="124" spans="1:13" s="329" customFormat="1" ht="153.75" customHeight="1" x14ac:dyDescent="0.25">
      <c r="A124" s="330" t="s">
        <v>39</v>
      </c>
      <c r="B124" s="118" t="s">
        <v>295</v>
      </c>
      <c r="C124" s="331"/>
      <c r="D124" s="111" t="s">
        <v>136</v>
      </c>
      <c r="E124" s="111" t="s">
        <v>137</v>
      </c>
      <c r="F124" s="111" t="s">
        <v>136</v>
      </c>
      <c r="G124" s="111" t="s">
        <v>137</v>
      </c>
      <c r="H124" s="231">
        <v>50</v>
      </c>
      <c r="I124" s="200">
        <f>финансир!M124</f>
        <v>0</v>
      </c>
      <c r="J124" s="118" t="s">
        <v>358</v>
      </c>
      <c r="K124" s="121" t="s">
        <v>127</v>
      </c>
      <c r="L124" s="255"/>
      <c r="M124" s="328">
        <f t="shared" si="1"/>
        <v>0</v>
      </c>
    </row>
    <row r="125" spans="1:13" s="329" customFormat="1" ht="152.25" customHeight="1" x14ac:dyDescent="0.25">
      <c r="A125" s="655" t="s">
        <v>40</v>
      </c>
      <c r="B125" s="118" t="s">
        <v>296</v>
      </c>
      <c r="C125" s="746" t="s">
        <v>128</v>
      </c>
      <c r="D125" s="254" t="s">
        <v>136</v>
      </c>
      <c r="E125" s="254" t="s">
        <v>137</v>
      </c>
      <c r="F125" s="111" t="s">
        <v>136</v>
      </c>
      <c r="G125" s="111" t="s">
        <v>137</v>
      </c>
      <c r="H125" s="231">
        <v>50</v>
      </c>
      <c r="I125" s="200">
        <f>финансир!M125</f>
        <v>21.773</v>
      </c>
      <c r="J125" s="294" t="s">
        <v>505</v>
      </c>
      <c r="K125" s="294" t="s">
        <v>482</v>
      </c>
      <c r="L125" s="255"/>
      <c r="M125" s="328">
        <f t="shared" si="1"/>
        <v>0.43546000000000001</v>
      </c>
    </row>
    <row r="126" spans="1:13" ht="132" customHeight="1" x14ac:dyDescent="0.25">
      <c r="A126" s="232" t="s">
        <v>169</v>
      </c>
      <c r="B126" s="115" t="s">
        <v>229</v>
      </c>
      <c r="C126" s="747"/>
      <c r="D126" s="111" t="s">
        <v>136</v>
      </c>
      <c r="E126" s="111" t="s">
        <v>137</v>
      </c>
      <c r="F126" s="111" t="s">
        <v>136</v>
      </c>
      <c r="G126" s="111" t="s">
        <v>137</v>
      </c>
      <c r="H126" s="231">
        <v>97500</v>
      </c>
      <c r="I126" s="200">
        <f>финансир!L126</f>
        <v>106898.79839</v>
      </c>
      <c r="J126" s="119" t="s">
        <v>412</v>
      </c>
      <c r="K126" s="325" t="s">
        <v>413</v>
      </c>
      <c r="L126" s="265"/>
      <c r="M126" s="251">
        <f t="shared" si="1"/>
        <v>1.0963979322051283</v>
      </c>
    </row>
    <row r="127" spans="1:13" ht="51" x14ac:dyDescent="0.25">
      <c r="A127" s="332" t="s">
        <v>277</v>
      </c>
      <c r="B127" s="333" t="s">
        <v>297</v>
      </c>
      <c r="C127" s="747"/>
      <c r="D127" s="111"/>
      <c r="E127" s="111"/>
      <c r="F127" s="112"/>
      <c r="G127" s="112"/>
      <c r="H127" s="334">
        <f>H128+H129</f>
        <v>330.1</v>
      </c>
      <c r="I127" s="334">
        <f>I128+I129</f>
        <v>48.72</v>
      </c>
      <c r="J127" s="294"/>
      <c r="K127" s="325"/>
      <c r="L127" s="112"/>
      <c r="M127" s="251">
        <f t="shared" si="1"/>
        <v>0.14759163889730384</v>
      </c>
    </row>
    <row r="128" spans="1:13" ht="134.25" customHeight="1" x14ac:dyDescent="0.25">
      <c r="A128" s="232" t="s">
        <v>171</v>
      </c>
      <c r="B128" s="115" t="s">
        <v>206</v>
      </c>
      <c r="C128" s="747"/>
      <c r="D128" s="111" t="s">
        <v>136</v>
      </c>
      <c r="E128" s="111" t="s">
        <v>137</v>
      </c>
      <c r="F128" s="111" t="s">
        <v>136</v>
      </c>
      <c r="G128" s="111" t="s">
        <v>137</v>
      </c>
      <c r="H128" s="231">
        <v>180</v>
      </c>
      <c r="I128" s="200">
        <f>финансир!M128</f>
        <v>0</v>
      </c>
      <c r="J128" s="119" t="s">
        <v>371</v>
      </c>
      <c r="K128" s="119" t="s">
        <v>376</v>
      </c>
      <c r="L128" s="112"/>
      <c r="M128" s="251">
        <f t="shared" ref="M128:M161" si="2">I128/H128</f>
        <v>0</v>
      </c>
    </row>
    <row r="129" spans="1:13" ht="76.5" customHeight="1" x14ac:dyDescent="0.25">
      <c r="A129" s="143" t="s">
        <v>172</v>
      </c>
      <c r="B129" s="115" t="s">
        <v>204</v>
      </c>
      <c r="C129" s="747"/>
      <c r="D129" s="111" t="s">
        <v>136</v>
      </c>
      <c r="E129" s="111" t="s">
        <v>137</v>
      </c>
      <c r="F129" s="111" t="s">
        <v>136</v>
      </c>
      <c r="G129" s="111" t="s">
        <v>137</v>
      </c>
      <c r="H129" s="231">
        <v>150.1</v>
      </c>
      <c r="I129" s="200">
        <f>финансир!M129</f>
        <v>48.72</v>
      </c>
      <c r="J129" s="119" t="s">
        <v>359</v>
      </c>
      <c r="K129" s="325" t="s">
        <v>414</v>
      </c>
      <c r="L129" s="112"/>
      <c r="M129" s="251">
        <f t="shared" si="2"/>
        <v>0.32458361092604932</v>
      </c>
    </row>
    <row r="130" spans="1:13" x14ac:dyDescent="0.25">
      <c r="A130" s="749" t="s">
        <v>115</v>
      </c>
      <c r="B130" s="750"/>
      <c r="C130" s="314"/>
      <c r="D130" s="315"/>
      <c r="E130" s="268"/>
      <c r="F130" s="301"/>
      <c r="G130" s="302"/>
      <c r="H130" s="302"/>
      <c r="I130" s="302"/>
      <c r="J130" s="294"/>
      <c r="K130" s="269"/>
      <c r="L130" s="269"/>
      <c r="M130" s="251" t="e">
        <f t="shared" si="2"/>
        <v>#DIV/0!</v>
      </c>
    </row>
    <row r="131" spans="1:13" ht="153" customHeight="1" x14ac:dyDescent="0.25">
      <c r="A131" s="265"/>
      <c r="B131" s="115" t="s">
        <v>116</v>
      </c>
      <c r="C131" s="314"/>
      <c r="D131" s="296"/>
      <c r="E131" s="300"/>
      <c r="F131" s="335"/>
      <c r="G131" s="336"/>
      <c r="H131" s="336"/>
      <c r="I131" s="336"/>
      <c r="J131" s="337">
        <v>0.56999999999999995</v>
      </c>
      <c r="K131" s="254">
        <v>0.56999999999999995</v>
      </c>
      <c r="L131" s="338" t="s">
        <v>415</v>
      </c>
      <c r="M131" s="251" t="e">
        <f t="shared" si="2"/>
        <v>#DIV/0!</v>
      </c>
    </row>
    <row r="132" spans="1:13" ht="85.5" customHeight="1" x14ac:dyDescent="0.25">
      <c r="A132" s="265"/>
      <c r="B132" s="115" t="s">
        <v>117</v>
      </c>
      <c r="C132" s="314"/>
      <c r="D132" s="296"/>
      <c r="E132" s="300"/>
      <c r="F132" s="335"/>
      <c r="G132" s="336"/>
      <c r="H132" s="336"/>
      <c r="I132" s="336"/>
      <c r="J132" s="657">
        <v>0.6</v>
      </c>
      <c r="K132" s="339"/>
      <c r="L132" s="658" t="s">
        <v>487</v>
      </c>
      <c r="M132" s="251" t="e">
        <f t="shared" si="2"/>
        <v>#DIV/0!</v>
      </c>
    </row>
    <row r="133" spans="1:13" ht="60.75" customHeight="1" x14ac:dyDescent="0.25">
      <c r="A133" s="265"/>
      <c r="B133" s="115" t="s">
        <v>218</v>
      </c>
      <c r="C133" s="314"/>
      <c r="D133" s="296"/>
      <c r="E133" s="300"/>
      <c r="F133" s="340"/>
      <c r="G133" s="341"/>
      <c r="H133" s="341"/>
      <c r="I133" s="341"/>
      <c r="J133" s="342">
        <v>3025</v>
      </c>
      <c r="K133" s="343">
        <v>3315</v>
      </c>
      <c r="L133" s="118" t="s">
        <v>417</v>
      </c>
      <c r="M133" s="251" t="e">
        <f t="shared" si="2"/>
        <v>#DIV/0!</v>
      </c>
    </row>
    <row r="134" spans="1:13" ht="56.25" customHeight="1" x14ac:dyDescent="0.25">
      <c r="A134" s="265"/>
      <c r="B134" s="344" t="s">
        <v>533</v>
      </c>
      <c r="C134" s="314"/>
      <c r="D134" s="296"/>
      <c r="E134" s="300"/>
      <c r="F134" s="335"/>
      <c r="G134" s="336"/>
      <c r="H134" s="336"/>
      <c r="I134" s="336"/>
      <c r="J134" s="345">
        <v>22800</v>
      </c>
      <c r="K134" s="339">
        <v>22981</v>
      </c>
      <c r="L134" s="346" t="s">
        <v>416</v>
      </c>
      <c r="M134" s="251" t="e">
        <f t="shared" si="2"/>
        <v>#DIV/0!</v>
      </c>
    </row>
    <row r="135" spans="1:13" ht="118.5" customHeight="1" x14ac:dyDescent="0.25">
      <c r="A135" s="265"/>
      <c r="B135" s="115" t="s">
        <v>512</v>
      </c>
      <c r="C135" s="314"/>
      <c r="D135" s="296"/>
      <c r="E135" s="300"/>
      <c r="F135" s="335"/>
      <c r="G135" s="336"/>
      <c r="H135" s="336"/>
      <c r="I135" s="336"/>
      <c r="J135" s="394">
        <v>146</v>
      </c>
      <c r="K135" s="347">
        <v>74</v>
      </c>
      <c r="L135" s="348" t="s">
        <v>538</v>
      </c>
      <c r="M135" s="251" t="e">
        <f t="shared" si="2"/>
        <v>#DIV/0!</v>
      </c>
    </row>
    <row r="136" spans="1:13" ht="48.75" customHeight="1" x14ac:dyDescent="0.25">
      <c r="A136" s="265"/>
      <c r="B136" s="115" t="s">
        <v>511</v>
      </c>
      <c r="C136" s="314"/>
      <c r="D136" s="296"/>
      <c r="E136" s="300"/>
      <c r="F136" s="335"/>
      <c r="G136" s="336"/>
      <c r="H136" s="336"/>
      <c r="I136" s="336"/>
      <c r="J136" s="345">
        <v>4250</v>
      </c>
      <c r="K136" s="254">
        <v>4849</v>
      </c>
      <c r="L136" s="118" t="s">
        <v>418</v>
      </c>
      <c r="M136" s="251" t="e">
        <f t="shared" si="2"/>
        <v>#DIV/0!</v>
      </c>
    </row>
    <row r="137" spans="1:13" ht="116.25" customHeight="1" x14ac:dyDescent="0.25">
      <c r="A137" s="265"/>
      <c r="B137" s="115" t="s">
        <v>534</v>
      </c>
      <c r="C137" s="314"/>
      <c r="D137" s="296"/>
      <c r="E137" s="300"/>
      <c r="F137" s="335"/>
      <c r="G137" s="336"/>
      <c r="H137" s="336"/>
      <c r="I137" s="336"/>
      <c r="J137" s="349">
        <v>1.1499999999999999</v>
      </c>
      <c r="K137" s="349">
        <v>1.5</v>
      </c>
      <c r="L137" s="118" t="s">
        <v>419</v>
      </c>
      <c r="M137" s="251" t="e">
        <f t="shared" si="2"/>
        <v>#DIV/0!</v>
      </c>
    </row>
    <row r="138" spans="1:13" ht="73.5" customHeight="1" x14ac:dyDescent="0.25">
      <c r="A138" s="265"/>
      <c r="B138" s="115" t="s">
        <v>509</v>
      </c>
      <c r="C138" s="314"/>
      <c r="D138" s="296"/>
      <c r="E138" s="300"/>
      <c r="F138" s="335"/>
      <c r="G138" s="336"/>
      <c r="H138" s="336"/>
      <c r="I138" s="336"/>
      <c r="J138" s="350"/>
      <c r="K138" s="350"/>
      <c r="L138" s="118" t="s">
        <v>378</v>
      </c>
      <c r="M138" s="251" t="e">
        <f t="shared" si="2"/>
        <v>#DIV/0!</v>
      </c>
    </row>
    <row r="139" spans="1:13" ht="69.75" customHeight="1" x14ac:dyDescent="0.25">
      <c r="A139" s="265"/>
      <c r="B139" s="344" t="s">
        <v>508</v>
      </c>
      <c r="C139" s="314"/>
      <c r="D139" s="296"/>
      <c r="E139" s="300"/>
      <c r="F139" s="340"/>
      <c r="G139" s="341"/>
      <c r="H139" s="341"/>
      <c r="I139" s="341"/>
      <c r="J139" s="350"/>
      <c r="K139" s="350"/>
      <c r="L139" s="118" t="s">
        <v>378</v>
      </c>
      <c r="M139" s="251" t="e">
        <f t="shared" si="2"/>
        <v>#DIV/0!</v>
      </c>
    </row>
    <row r="140" spans="1:13" ht="57.75" customHeight="1" x14ac:dyDescent="0.25">
      <c r="A140" s="351" t="s">
        <v>43</v>
      </c>
      <c r="B140" s="352" t="s">
        <v>24</v>
      </c>
      <c r="C140" s="746" t="s">
        <v>383</v>
      </c>
      <c r="D140" s="120"/>
      <c r="E140" s="120"/>
      <c r="F140" s="120"/>
      <c r="G140" s="120"/>
      <c r="H140" s="353">
        <f>H141</f>
        <v>156.5</v>
      </c>
      <c r="I140" s="353">
        <f>I141</f>
        <v>0</v>
      </c>
      <c r="J140" s="354"/>
      <c r="K140" s="355"/>
      <c r="L140" s="112"/>
      <c r="M140" s="251">
        <f t="shared" si="2"/>
        <v>0</v>
      </c>
    </row>
    <row r="141" spans="1:13" ht="57.75" customHeight="1" x14ac:dyDescent="0.25">
      <c r="A141" s="219" t="s">
        <v>240</v>
      </c>
      <c r="B141" s="216" t="s">
        <v>298</v>
      </c>
      <c r="C141" s="747"/>
      <c r="D141" s="120"/>
      <c r="E141" s="120"/>
      <c r="F141" s="120"/>
      <c r="G141" s="120"/>
      <c r="H141" s="353">
        <f>H142+H143</f>
        <v>156.5</v>
      </c>
      <c r="I141" s="353">
        <f>I142+I143</f>
        <v>0</v>
      </c>
      <c r="J141" s="354"/>
      <c r="K141" s="355"/>
      <c r="L141" s="112"/>
      <c r="M141" s="251">
        <f t="shared" si="2"/>
        <v>0</v>
      </c>
    </row>
    <row r="142" spans="1:13" ht="120.75" customHeight="1" x14ac:dyDescent="0.25">
      <c r="A142" s="356" t="s">
        <v>36</v>
      </c>
      <c r="B142" s="118" t="s">
        <v>299</v>
      </c>
      <c r="C142" s="747"/>
      <c r="D142" s="111" t="s">
        <v>136</v>
      </c>
      <c r="E142" s="111" t="s">
        <v>137</v>
      </c>
      <c r="F142" s="111" t="s">
        <v>136</v>
      </c>
      <c r="G142" s="111" t="s">
        <v>137</v>
      </c>
      <c r="H142" s="231">
        <v>132.80000000000001</v>
      </c>
      <c r="I142" s="200">
        <f>финансир!M133</f>
        <v>0</v>
      </c>
      <c r="J142" s="659" t="s">
        <v>360</v>
      </c>
      <c r="K142" s="407" t="s">
        <v>484</v>
      </c>
      <c r="L142" s="254"/>
      <c r="M142" s="251">
        <f t="shared" si="2"/>
        <v>0</v>
      </c>
    </row>
    <row r="143" spans="1:13" ht="51" x14ac:dyDescent="0.25">
      <c r="A143" s="356" t="s">
        <v>37</v>
      </c>
      <c r="B143" s="167" t="s">
        <v>184</v>
      </c>
      <c r="C143" s="747"/>
      <c r="D143" s="111" t="s">
        <v>136</v>
      </c>
      <c r="E143" s="111" t="s">
        <v>137</v>
      </c>
      <c r="F143" s="111" t="s">
        <v>136</v>
      </c>
      <c r="G143" s="111" t="s">
        <v>137</v>
      </c>
      <c r="H143" s="231">
        <v>23.7</v>
      </c>
      <c r="I143" s="200">
        <f>финансир!M134</f>
        <v>0</v>
      </c>
      <c r="J143" s="119" t="s">
        <v>361</v>
      </c>
      <c r="K143" s="660" t="s">
        <v>485</v>
      </c>
      <c r="L143" s="254"/>
      <c r="M143" s="251">
        <f t="shared" si="2"/>
        <v>0</v>
      </c>
    </row>
    <row r="144" spans="1:13" ht="114.75" hidden="1" x14ac:dyDescent="0.25">
      <c r="A144" s="356" t="s">
        <v>183</v>
      </c>
      <c r="B144" s="118" t="s">
        <v>141</v>
      </c>
      <c r="C144" s="747"/>
      <c r="D144" s="111" t="s">
        <v>136</v>
      </c>
      <c r="E144" s="111" t="s">
        <v>137</v>
      </c>
      <c r="F144" s="112"/>
      <c r="G144" s="112"/>
      <c r="H144" s="231">
        <v>1969.6</v>
      </c>
      <c r="I144" s="200">
        <f>финансир!L135+финансир!M135</f>
        <v>0</v>
      </c>
      <c r="J144" s="119"/>
      <c r="K144" s="357" t="s">
        <v>157</v>
      </c>
      <c r="L144" s="112"/>
      <c r="M144" s="251">
        <f t="shared" si="2"/>
        <v>0</v>
      </c>
    </row>
    <row r="145" spans="1:13" x14ac:dyDescent="0.25">
      <c r="A145" s="749" t="s">
        <v>118</v>
      </c>
      <c r="B145" s="750"/>
      <c r="C145" s="747"/>
      <c r="D145" s="315"/>
      <c r="E145" s="358"/>
      <c r="F145" s="359"/>
      <c r="G145" s="359"/>
      <c r="H145" s="360"/>
      <c r="I145" s="359"/>
      <c r="J145" s="361"/>
      <c r="K145" s="362"/>
      <c r="L145" s="362"/>
      <c r="M145" s="251" t="e">
        <f t="shared" si="2"/>
        <v>#DIV/0!</v>
      </c>
    </row>
    <row r="146" spans="1:13" ht="63.75" x14ac:dyDescent="0.25">
      <c r="A146" s="265"/>
      <c r="B146" s="115" t="s">
        <v>123</v>
      </c>
      <c r="C146" s="747"/>
      <c r="D146" s="296"/>
      <c r="E146" s="111"/>
      <c r="F146" s="335"/>
      <c r="G146" s="336"/>
      <c r="H146" s="336"/>
      <c r="I146" s="336"/>
      <c r="J146" s="661">
        <v>375</v>
      </c>
      <c r="K146" s="254">
        <v>565</v>
      </c>
      <c r="L146" s="645" t="s">
        <v>420</v>
      </c>
      <c r="M146" s="251" t="e">
        <f t="shared" si="2"/>
        <v>#DIV/0!</v>
      </c>
    </row>
    <row r="147" spans="1:13" ht="51" hidden="1" x14ac:dyDescent="0.25">
      <c r="A147" s="265"/>
      <c r="B147" s="115" t="s">
        <v>151</v>
      </c>
      <c r="C147" s="747"/>
      <c r="D147" s="296"/>
      <c r="E147" s="111"/>
      <c r="F147" s="662"/>
      <c r="G147" s="662"/>
      <c r="H147" s="662"/>
      <c r="I147" s="662"/>
      <c r="J147" s="663">
        <v>0</v>
      </c>
      <c r="K147" s="664"/>
      <c r="L147" s="665"/>
      <c r="M147" s="251" t="e">
        <f t="shared" si="2"/>
        <v>#DIV/0!</v>
      </c>
    </row>
    <row r="148" spans="1:13" ht="108.75" customHeight="1" x14ac:dyDescent="0.25">
      <c r="A148" s="265"/>
      <c r="B148" s="115" t="s">
        <v>124</v>
      </c>
      <c r="C148" s="748"/>
      <c r="D148" s="296"/>
      <c r="E148" s="111"/>
      <c r="F148" s="662"/>
      <c r="G148" s="662"/>
      <c r="H148" s="662"/>
      <c r="I148" s="662"/>
      <c r="J148" s="231">
        <v>2.8</v>
      </c>
      <c r="K148" s="666">
        <v>16.8</v>
      </c>
      <c r="L148" s="111" t="s">
        <v>486</v>
      </c>
      <c r="M148" s="251" t="e">
        <f t="shared" si="2"/>
        <v>#DIV/0!</v>
      </c>
    </row>
    <row r="149" spans="1:13" ht="43.5" x14ac:dyDescent="0.25">
      <c r="A149" s="363" t="s">
        <v>215</v>
      </c>
      <c r="B149" s="364" t="s">
        <v>300</v>
      </c>
      <c r="C149" s="365"/>
      <c r="D149" s="366"/>
      <c r="E149" s="366"/>
      <c r="F149" s="366"/>
      <c r="G149" s="366"/>
      <c r="H149" s="353">
        <f>H150+H155</f>
        <v>851567.4</v>
      </c>
      <c r="I149" s="353">
        <f>I150+I155</f>
        <v>823926.30089000007</v>
      </c>
      <c r="J149" s="367"/>
      <c r="K149" s="114"/>
      <c r="L149" s="366"/>
      <c r="M149" s="251">
        <f t="shared" si="2"/>
        <v>0.96754091442438972</v>
      </c>
    </row>
    <row r="150" spans="1:13" ht="38.25" x14ac:dyDescent="0.25">
      <c r="A150" s="215" t="s">
        <v>280</v>
      </c>
      <c r="B150" s="220" t="s">
        <v>301</v>
      </c>
      <c r="C150" s="365"/>
      <c r="D150" s="366"/>
      <c r="E150" s="366"/>
      <c r="F150" s="366"/>
      <c r="G150" s="366"/>
      <c r="H150" s="353">
        <f>H151+H152+H153+H154</f>
        <v>849367.4</v>
      </c>
      <c r="I150" s="353">
        <f>I151+I152+I153+I154</f>
        <v>823911.70089000009</v>
      </c>
      <c r="J150" s="367"/>
      <c r="K150" s="114"/>
      <c r="L150" s="366"/>
      <c r="M150" s="251">
        <f t="shared" si="2"/>
        <v>0.97002981382379416</v>
      </c>
    </row>
    <row r="151" spans="1:13" ht="75" customHeight="1" x14ac:dyDescent="0.25">
      <c r="A151" s="402" t="s">
        <v>36</v>
      </c>
      <c r="B151" s="368" t="s">
        <v>209</v>
      </c>
      <c r="C151" s="741" t="s">
        <v>521</v>
      </c>
      <c r="D151" s="111" t="s">
        <v>136</v>
      </c>
      <c r="E151" s="111" t="s">
        <v>137</v>
      </c>
      <c r="F151" s="111" t="s">
        <v>136</v>
      </c>
      <c r="G151" s="111" t="s">
        <v>137</v>
      </c>
      <c r="H151" s="370">
        <v>86611.4</v>
      </c>
      <c r="I151" s="200">
        <f>финансир!M139</f>
        <v>88455.300500000012</v>
      </c>
      <c r="J151" s="119" t="s">
        <v>362</v>
      </c>
      <c r="K151" s="114" t="s">
        <v>481</v>
      </c>
      <c r="L151" s="115" t="s">
        <v>379</v>
      </c>
      <c r="M151" s="251">
        <f t="shared" si="2"/>
        <v>1.021289351055404</v>
      </c>
    </row>
    <row r="152" spans="1:13" ht="174" customHeight="1" x14ac:dyDescent="0.25">
      <c r="A152" s="403" t="s">
        <v>37</v>
      </c>
      <c r="B152" s="371" t="s">
        <v>303</v>
      </c>
      <c r="C152" s="742"/>
      <c r="D152" s="111" t="s">
        <v>136</v>
      </c>
      <c r="E152" s="111" t="s">
        <v>137</v>
      </c>
      <c r="F152" s="111" t="s">
        <v>136</v>
      </c>
      <c r="G152" s="111" t="s">
        <v>137</v>
      </c>
      <c r="H152" s="370">
        <v>737381.3</v>
      </c>
      <c r="I152" s="200">
        <f>финансир!M140</f>
        <v>711452.93639000005</v>
      </c>
      <c r="J152" s="119" t="s">
        <v>363</v>
      </c>
      <c r="K152" s="114" t="s">
        <v>480</v>
      </c>
      <c r="L152" s="115" t="s">
        <v>379</v>
      </c>
      <c r="M152" s="251">
        <f t="shared" si="2"/>
        <v>0.96483723738315574</v>
      </c>
    </row>
    <row r="153" spans="1:13" ht="160.5" customHeight="1" x14ac:dyDescent="0.25">
      <c r="A153" s="667" t="s">
        <v>38</v>
      </c>
      <c r="B153" s="117" t="s">
        <v>180</v>
      </c>
      <c r="C153" s="111" t="s">
        <v>235</v>
      </c>
      <c r="D153" s="111" t="s">
        <v>136</v>
      </c>
      <c r="E153" s="111" t="s">
        <v>137</v>
      </c>
      <c r="F153" s="111" t="s">
        <v>136</v>
      </c>
      <c r="G153" s="111" t="s">
        <v>137</v>
      </c>
      <c r="H153" s="370">
        <v>14374.7</v>
      </c>
      <c r="I153" s="200">
        <f>финансир!M141</f>
        <v>14353.464</v>
      </c>
      <c r="J153" s="668" t="s">
        <v>463</v>
      </c>
      <c r="K153" s="669" t="s">
        <v>458</v>
      </c>
      <c r="L153" s="115"/>
      <c r="M153" s="251">
        <f t="shared" si="2"/>
        <v>0.99852268221249829</v>
      </c>
    </row>
    <row r="154" spans="1:13" ht="282.75" customHeight="1" x14ac:dyDescent="0.25">
      <c r="A154" s="116" t="s">
        <v>39</v>
      </c>
      <c r="B154" s="117" t="s">
        <v>18</v>
      </c>
      <c r="C154" s="369"/>
      <c r="D154" s="111" t="s">
        <v>136</v>
      </c>
      <c r="E154" s="111" t="s">
        <v>137</v>
      </c>
      <c r="F154" s="111" t="s">
        <v>136</v>
      </c>
      <c r="G154" s="111" t="s">
        <v>137</v>
      </c>
      <c r="H154" s="370">
        <v>11000</v>
      </c>
      <c r="I154" s="200">
        <f>финансир!M142</f>
        <v>9650</v>
      </c>
      <c r="J154" s="118" t="s">
        <v>364</v>
      </c>
      <c r="K154" s="115" t="s">
        <v>462</v>
      </c>
      <c r="L154" s="112"/>
      <c r="M154" s="251">
        <f t="shared" si="2"/>
        <v>0.87727272727272732</v>
      </c>
    </row>
    <row r="155" spans="1:13" ht="43.5" customHeight="1" x14ac:dyDescent="0.25">
      <c r="A155" s="222" t="s">
        <v>277</v>
      </c>
      <c r="B155" s="223" t="s">
        <v>304</v>
      </c>
      <c r="C155" s="369"/>
      <c r="D155" s="372"/>
      <c r="E155" s="372"/>
      <c r="F155" s="112"/>
      <c r="G155" s="112"/>
      <c r="H155" s="370">
        <f>H156+H157</f>
        <v>2200</v>
      </c>
      <c r="I155" s="370">
        <f>I156+I157</f>
        <v>14.6</v>
      </c>
      <c r="J155" s="373"/>
      <c r="K155" s="113"/>
      <c r="L155" s="112"/>
      <c r="M155" s="251">
        <f t="shared" si="2"/>
        <v>6.6363636363636364E-3</v>
      </c>
    </row>
    <row r="156" spans="1:13" ht="105" customHeight="1" x14ac:dyDescent="0.25">
      <c r="A156" s="754" t="s">
        <v>171</v>
      </c>
      <c r="B156" s="755" t="s">
        <v>305</v>
      </c>
      <c r="C156" s="111" t="s">
        <v>466</v>
      </c>
      <c r="D156" s="111" t="s">
        <v>138</v>
      </c>
      <c r="E156" s="111" t="s">
        <v>139</v>
      </c>
      <c r="F156" s="112"/>
      <c r="G156" s="112"/>
      <c r="H156" s="370">
        <v>2200</v>
      </c>
      <c r="I156" s="200">
        <f>финансир!M144</f>
        <v>14.6</v>
      </c>
      <c r="J156" s="404" t="s">
        <v>468</v>
      </c>
      <c r="K156" s="374" t="s">
        <v>469</v>
      </c>
      <c r="L156" s="115" t="s">
        <v>372</v>
      </c>
      <c r="M156" s="251">
        <f t="shared" si="2"/>
        <v>6.6363636363636364E-3</v>
      </c>
    </row>
    <row r="157" spans="1:13" ht="39" customHeight="1" x14ac:dyDescent="0.25">
      <c r="A157" s="754"/>
      <c r="B157" s="755"/>
      <c r="C157" s="244" t="s">
        <v>467</v>
      </c>
      <c r="D157" s="111" t="s">
        <v>138</v>
      </c>
      <c r="E157" s="111" t="s">
        <v>139</v>
      </c>
      <c r="F157" s="400"/>
      <c r="G157" s="400"/>
      <c r="H157" s="401"/>
      <c r="I157" s="172">
        <f>финансир!M145</f>
        <v>0</v>
      </c>
      <c r="J157" s="373"/>
      <c r="K157" s="115" t="s">
        <v>357</v>
      </c>
      <c r="L157" s="115" t="s">
        <v>372</v>
      </c>
      <c r="M157" s="251"/>
    </row>
    <row r="158" spans="1:13" x14ac:dyDescent="0.25">
      <c r="A158" s="749" t="s">
        <v>119</v>
      </c>
      <c r="B158" s="750"/>
      <c r="C158" s="254"/>
      <c r="D158" s="375"/>
      <c r="E158" s="358"/>
      <c r="F158" s="359"/>
      <c r="G158" s="359"/>
      <c r="H158" s="360"/>
      <c r="I158" s="359"/>
      <c r="J158" s="376"/>
      <c r="K158" s="362"/>
      <c r="L158" s="362"/>
      <c r="M158" s="251" t="e">
        <f t="shared" si="2"/>
        <v>#DIV/0!</v>
      </c>
    </row>
    <row r="159" spans="1:13" ht="63.75" customHeight="1" x14ac:dyDescent="0.25">
      <c r="A159" s="265"/>
      <c r="B159" s="115" t="s">
        <v>120</v>
      </c>
      <c r="C159" s="254"/>
      <c r="D159" s="377"/>
      <c r="E159" s="300"/>
      <c r="F159" s="378"/>
      <c r="G159" s="378"/>
      <c r="H159" s="379"/>
      <c r="I159" s="378"/>
      <c r="J159" s="380">
        <v>100</v>
      </c>
      <c r="K159" s="381">
        <v>100</v>
      </c>
      <c r="L159" s="276" t="s">
        <v>464</v>
      </c>
      <c r="M159" s="251" t="e">
        <f t="shared" si="2"/>
        <v>#DIV/0!</v>
      </c>
    </row>
    <row r="160" spans="1:13" ht="106.5" customHeight="1" x14ac:dyDescent="0.25">
      <c r="A160" s="265"/>
      <c r="B160" s="115" t="s">
        <v>129</v>
      </c>
      <c r="C160" s="254"/>
      <c r="D160" s="377"/>
      <c r="E160" s="300"/>
      <c r="F160" s="378"/>
      <c r="G160" s="378"/>
      <c r="H160" s="379"/>
      <c r="I160" s="378"/>
      <c r="J160" s="380">
        <v>16</v>
      </c>
      <c r="K160" s="381">
        <v>16</v>
      </c>
      <c r="L160" s="276" t="s">
        <v>465</v>
      </c>
      <c r="M160" s="251" t="e">
        <f t="shared" si="2"/>
        <v>#DIV/0!</v>
      </c>
    </row>
    <row r="161" spans="1:13" x14ac:dyDescent="0.25">
      <c r="A161" s="382"/>
      <c r="B161" s="368" t="s">
        <v>222</v>
      </c>
      <c r="C161" s="369"/>
      <c r="D161" s="112"/>
      <c r="E161" s="112"/>
      <c r="F161" s="112"/>
      <c r="G161" s="112"/>
      <c r="H161" s="383">
        <f>H149+H119+H94+H64+H6+H140</f>
        <v>5335426.0030000005</v>
      </c>
      <c r="I161" s="383">
        <f>I149+I119+I94+I64+I6+I140</f>
        <v>5501676.0360300001</v>
      </c>
      <c r="J161" s="114"/>
      <c r="K161" s="114"/>
      <c r="L161" s="112"/>
      <c r="M161" s="251">
        <f t="shared" si="2"/>
        <v>1.0311596549060038</v>
      </c>
    </row>
    <row r="162" spans="1:13" x14ac:dyDescent="0.25">
      <c r="H162" s="384"/>
      <c r="I162" s="384"/>
    </row>
    <row r="163" spans="1:13" x14ac:dyDescent="0.25">
      <c r="H163" s="385"/>
    </row>
    <row r="164" spans="1:13" x14ac:dyDescent="0.25">
      <c r="H164" s="384"/>
    </row>
    <row r="165" spans="1:13" x14ac:dyDescent="0.25">
      <c r="H165" s="384"/>
    </row>
  </sheetData>
  <mergeCells count="31">
    <mergeCell ref="A156:A157"/>
    <mergeCell ref="B156:B157"/>
    <mergeCell ref="A158:B158"/>
    <mergeCell ref="A115:B115"/>
    <mergeCell ref="C119:C121"/>
    <mergeCell ref="C125:C129"/>
    <mergeCell ref="A130:B130"/>
    <mergeCell ref="C140:C148"/>
    <mergeCell ref="A145:B145"/>
    <mergeCell ref="C151:C152"/>
    <mergeCell ref="C73:C87"/>
    <mergeCell ref="C66:C67"/>
    <mergeCell ref="A97:A98"/>
    <mergeCell ref="B97:B98"/>
    <mergeCell ref="C30:C32"/>
    <mergeCell ref="L100:L101"/>
    <mergeCell ref="L28:L29"/>
    <mergeCell ref="A2:K2"/>
    <mergeCell ref="A3:A4"/>
    <mergeCell ref="B3:B4"/>
    <mergeCell ref="C3:C4"/>
    <mergeCell ref="D3:E3"/>
    <mergeCell ref="F3:G3"/>
    <mergeCell ref="H3:I3"/>
    <mergeCell ref="J3:K3"/>
    <mergeCell ref="C7:C27"/>
    <mergeCell ref="C94:C112"/>
    <mergeCell ref="A59:B59"/>
    <mergeCell ref="A91:B91"/>
    <mergeCell ref="A28:A29"/>
    <mergeCell ref="B28:B29"/>
  </mergeCells>
  <phoneticPr fontId="35" type="noConversion"/>
  <hyperlinks>
    <hyperlink ref="B31" location="_ftnref1" display="_ftnref1"/>
  </hyperlinks>
  <pageMargins left="0.70866141732283472" right="0.16" top="0.22" bottom="0.16" header="0.22" footer="0.16"/>
  <pageSetup paperSize="9" scale="57" orientation="landscape" r:id="rId1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финансир</vt:lpstr>
      <vt:lpstr>Целевые индикаторы </vt:lpstr>
      <vt:lpstr>план-график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финансир!Заголовки_для_печати</vt:lpstr>
      <vt:lpstr>'план-график'!Область_печати</vt:lpstr>
      <vt:lpstr>финансир!Область_печати</vt:lpstr>
      <vt:lpstr>'Целевые индикаторы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2016-07-28T08:25:30Z</dcterms:modified>
</cp:coreProperties>
</file>