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40" windowWidth="19440" windowHeight="7590"/>
  </bookViews>
  <sheets>
    <sheet name="финансир" sheetId="1" r:id="rId1"/>
    <sheet name="Целевые индикаторы " sheetId="7" r:id="rId2"/>
    <sheet name="план-график" sheetId="10" r:id="rId3"/>
    <sheet name="Целевые индикаторы для Ольги Ви" sheetId="11" state="hidden" r:id="rId4"/>
  </sheets>
  <definedNames>
    <definedName name="_ftn1" localSheetId="0">финансир!$A$17</definedName>
    <definedName name="_ftn2" localSheetId="0">финансир!$A$19</definedName>
    <definedName name="_ftn3" localSheetId="0">финансир!$A$20</definedName>
    <definedName name="_ftn4" localSheetId="0">финансир!$A$21</definedName>
    <definedName name="_ftnref1" localSheetId="0">финансир!$D$6</definedName>
    <definedName name="_ftnref2" localSheetId="0">финансир!$E$6</definedName>
    <definedName name="_ftnref3" localSheetId="0">финансир!$F$6</definedName>
    <definedName name="_ftnref4" localSheetId="0">финансир!$G$6</definedName>
    <definedName name="_xlnm.Print_Titles" localSheetId="0">финансир!$7:$7</definedName>
    <definedName name="_xlnm.Print_Area" localSheetId="2">'план-график'!$A$1:$L$167</definedName>
    <definedName name="_xlnm.Print_Area" localSheetId="0">финансир!$A$1:$P$155</definedName>
    <definedName name="_xlnm.Print_Area" localSheetId="1">'Целевые индикаторы '!$A$1:$G$138</definedName>
    <definedName name="_xlnm.Print_Area" localSheetId="3">'Целевые индикаторы для Ольги Ви'!$A$2:$G$136</definedName>
  </definedNames>
  <calcPr calcId="145621"/>
</workbook>
</file>

<file path=xl/calcChain.xml><?xml version="1.0" encoding="utf-8"?>
<calcChain xmlns="http://schemas.openxmlformats.org/spreadsheetml/2006/main">
  <c r="M161" i="1" l="1"/>
  <c r="Q156" i="1" l="1"/>
  <c r="D157" i="1"/>
  <c r="H157" i="1"/>
  <c r="I157" i="1"/>
  <c r="L157" i="1"/>
  <c r="M157" i="1"/>
  <c r="L158" i="1"/>
  <c r="L159" i="1"/>
  <c r="F134" i="11"/>
  <c r="F135" i="11"/>
  <c r="F136" i="11"/>
  <c r="F133" i="11"/>
  <c r="S63" i="1" l="1"/>
  <c r="R63" i="1"/>
  <c r="Q63" i="1"/>
  <c r="Q66" i="1"/>
  <c r="M131" i="1" l="1"/>
  <c r="M129" i="1"/>
  <c r="Q123" i="1" l="1"/>
  <c r="Q124" i="1"/>
  <c r="R92" i="1"/>
  <c r="Q92" i="1"/>
  <c r="R93" i="1"/>
  <c r="Q93" i="1"/>
  <c r="I128" i="10"/>
  <c r="I131" i="1"/>
  <c r="I129" i="1"/>
  <c r="H126" i="10" s="1"/>
  <c r="I130" i="1"/>
  <c r="H128" i="10"/>
  <c r="I132" i="1"/>
  <c r="M96" i="1"/>
  <c r="G136" i="11"/>
  <c r="E136" i="11"/>
  <c r="D136" i="11"/>
  <c r="C136" i="11"/>
  <c r="G135" i="11"/>
  <c r="E135" i="11"/>
  <c r="D135" i="11"/>
  <c r="C135" i="11"/>
  <c r="G134" i="11"/>
  <c r="E134" i="11"/>
  <c r="D134" i="11"/>
  <c r="C134" i="11"/>
  <c r="G133" i="11"/>
  <c r="E133" i="11"/>
  <c r="D133" i="11"/>
  <c r="C133" i="11"/>
  <c r="F128" i="11"/>
  <c r="G123" i="11"/>
  <c r="E123" i="11"/>
  <c r="F123" i="11"/>
  <c r="G122" i="11"/>
  <c r="E122" i="11"/>
  <c r="F122" i="11" s="1"/>
  <c r="G115" i="11"/>
  <c r="E115" i="11"/>
  <c r="G114" i="11"/>
  <c r="E114" i="11"/>
  <c r="G113" i="11"/>
  <c r="E113" i="11"/>
  <c r="F113" i="11" s="1"/>
  <c r="G112" i="11"/>
  <c r="E112" i="11"/>
  <c r="F112" i="11" s="1"/>
  <c r="G111" i="11"/>
  <c r="E111" i="11"/>
  <c r="F111" i="11"/>
  <c r="G106" i="11"/>
  <c r="E106" i="11"/>
  <c r="F106" i="11" s="1"/>
  <c r="G105" i="11"/>
  <c r="E105" i="11"/>
  <c r="F105" i="11" s="1"/>
  <c r="F100" i="11"/>
  <c r="F98" i="11"/>
  <c r="F89" i="11"/>
  <c r="G84" i="11"/>
  <c r="E84" i="11"/>
  <c r="F84" i="11" s="1"/>
  <c r="F55" i="11"/>
  <c r="F11" i="11"/>
  <c r="F10" i="11"/>
  <c r="G84" i="7"/>
  <c r="E84" i="7"/>
  <c r="F84" i="7" s="1"/>
  <c r="G134" i="7"/>
  <c r="G135" i="7"/>
  <c r="G136" i="7"/>
  <c r="I17" i="10"/>
  <c r="H17" i="10"/>
  <c r="M17" i="10" s="1"/>
  <c r="I18" i="10"/>
  <c r="H18" i="10"/>
  <c r="M18" i="10"/>
  <c r="I10" i="10"/>
  <c r="M10" i="10" s="1"/>
  <c r="H10" i="10"/>
  <c r="I11" i="10"/>
  <c r="H11" i="10"/>
  <c r="G123" i="7"/>
  <c r="E123" i="7"/>
  <c r="F123" i="7" s="1"/>
  <c r="G122" i="7"/>
  <c r="E122" i="7"/>
  <c r="F122" i="7" s="1"/>
  <c r="G115" i="7"/>
  <c r="E115" i="7"/>
  <c r="G114" i="7"/>
  <c r="E114" i="7"/>
  <c r="G113" i="7"/>
  <c r="E113" i="7"/>
  <c r="G112" i="7"/>
  <c r="E112" i="7"/>
  <c r="F112" i="7" s="1"/>
  <c r="G111" i="7"/>
  <c r="E111" i="7"/>
  <c r="G106" i="7"/>
  <c r="E106" i="7"/>
  <c r="G105" i="7"/>
  <c r="E105" i="7"/>
  <c r="F105" i="7" s="1"/>
  <c r="G133" i="7"/>
  <c r="E136" i="7"/>
  <c r="E135" i="7"/>
  <c r="E134" i="7"/>
  <c r="E133" i="7"/>
  <c r="D136" i="7"/>
  <c r="F136" i="7" s="1"/>
  <c r="C136" i="7"/>
  <c r="D135" i="7"/>
  <c r="C135" i="7"/>
  <c r="C134" i="7"/>
  <c r="C133" i="7"/>
  <c r="D134" i="7"/>
  <c r="F134" i="7" s="1"/>
  <c r="D133" i="7"/>
  <c r="F133" i="7" s="1"/>
  <c r="H159" i="10"/>
  <c r="I157" i="10"/>
  <c r="H157" i="10"/>
  <c r="M157" i="10" s="1"/>
  <c r="I144" i="10"/>
  <c r="H145" i="10"/>
  <c r="H143" i="10"/>
  <c r="M143" i="10" s="1"/>
  <c r="I132" i="10"/>
  <c r="I130" i="10" s="1"/>
  <c r="I131" i="10"/>
  <c r="M131" i="10" s="1"/>
  <c r="H131" i="10"/>
  <c r="H130" i="10" s="1"/>
  <c r="I129" i="10"/>
  <c r="I127" i="10"/>
  <c r="H127" i="10"/>
  <c r="I126" i="10"/>
  <c r="I125" i="10"/>
  <c r="H125" i="10"/>
  <c r="I124" i="10"/>
  <c r="H124" i="10"/>
  <c r="I117" i="10"/>
  <c r="I116" i="10"/>
  <c r="H117" i="10"/>
  <c r="H116" i="10"/>
  <c r="I115" i="10"/>
  <c r="H115" i="10"/>
  <c r="I114" i="10"/>
  <c r="I113" i="10" s="1"/>
  <c r="H114" i="10"/>
  <c r="I112" i="10"/>
  <c r="I111" i="10"/>
  <c r="I110" i="10"/>
  <c r="H109" i="10"/>
  <c r="I109" i="10"/>
  <c r="I107" i="10"/>
  <c r="I103" i="10"/>
  <c r="I102" i="10" s="1"/>
  <c r="H103" i="10"/>
  <c r="H102" i="10" s="1"/>
  <c r="H101" i="10"/>
  <c r="H100" i="10"/>
  <c r="H98" i="10" s="1"/>
  <c r="I100" i="10"/>
  <c r="I98" i="10" s="1"/>
  <c r="I99" i="10"/>
  <c r="H99" i="10"/>
  <c r="H92" i="10"/>
  <c r="H91" i="10"/>
  <c r="H90" i="10"/>
  <c r="H89" i="10"/>
  <c r="H87" i="10"/>
  <c r="H84" i="10"/>
  <c r="M84" i="10" s="1"/>
  <c r="I83" i="10"/>
  <c r="H82" i="10"/>
  <c r="H81" i="10"/>
  <c r="H80" i="10"/>
  <c r="M80" i="10" s="1"/>
  <c r="H79" i="10"/>
  <c r="H78" i="10"/>
  <c r="H76" i="10"/>
  <c r="H75" i="10"/>
  <c r="H74" i="10"/>
  <c r="H73" i="10"/>
  <c r="M73" i="10" s="1"/>
  <c r="H72" i="10"/>
  <c r="M72" i="10" s="1"/>
  <c r="H68" i="10"/>
  <c r="H59" i="10"/>
  <c r="H60" i="10"/>
  <c r="I60" i="10"/>
  <c r="I58" i="10"/>
  <c r="H54" i="10"/>
  <c r="H50" i="10"/>
  <c r="H48" i="10"/>
  <c r="H45" i="10"/>
  <c r="M45" i="10" s="1"/>
  <c r="H46" i="10"/>
  <c r="H44" i="10"/>
  <c r="H38" i="10"/>
  <c r="H39" i="10"/>
  <c r="M39" i="10" s="1"/>
  <c r="H40" i="10"/>
  <c r="H41" i="10"/>
  <c r="H42" i="10"/>
  <c r="H43" i="10"/>
  <c r="M43" i="10" s="1"/>
  <c r="H37" i="10"/>
  <c r="H36" i="10"/>
  <c r="H35" i="10"/>
  <c r="H34" i="10"/>
  <c r="M34" i="10" s="1"/>
  <c r="H33" i="10"/>
  <c r="H32" i="10"/>
  <c r="H31" i="10"/>
  <c r="H29" i="10"/>
  <c r="H27" i="10"/>
  <c r="H28" i="10"/>
  <c r="H25" i="10"/>
  <c r="H26" i="10"/>
  <c r="H23" i="10"/>
  <c r="H24" i="10"/>
  <c r="H21" i="10"/>
  <c r="M21" i="10" s="1"/>
  <c r="H22" i="10"/>
  <c r="H19" i="10"/>
  <c r="H15" i="10"/>
  <c r="H16" i="10"/>
  <c r="H14" i="10"/>
  <c r="H13" i="10"/>
  <c r="H12" i="10"/>
  <c r="M12" i="10" s="1"/>
  <c r="H9" i="10"/>
  <c r="H8" i="10"/>
  <c r="I150" i="1"/>
  <c r="M145" i="1"/>
  <c r="I145" i="1"/>
  <c r="I144" i="1" s="1"/>
  <c r="I153" i="1" s="1"/>
  <c r="M113" i="1"/>
  <c r="M111" i="1" s="1"/>
  <c r="M94" i="1" s="1"/>
  <c r="M123" i="1" s="1"/>
  <c r="L61" i="1"/>
  <c r="I59" i="10" s="1"/>
  <c r="M59" i="10" s="1"/>
  <c r="E150" i="1"/>
  <c r="D9" i="1"/>
  <c r="I57" i="10"/>
  <c r="H113" i="10"/>
  <c r="M113" i="10" s="1"/>
  <c r="I108" i="10"/>
  <c r="H59" i="1"/>
  <c r="H133" i="1"/>
  <c r="H138" i="1"/>
  <c r="H142" i="1" s="1"/>
  <c r="E144" i="1"/>
  <c r="E153" i="1" s="1"/>
  <c r="I160" i="10"/>
  <c r="I159" i="10"/>
  <c r="I158" i="10" s="1"/>
  <c r="I155" i="10"/>
  <c r="H155" i="10"/>
  <c r="I154" i="10"/>
  <c r="H154" i="10"/>
  <c r="H153" i="10"/>
  <c r="I153" i="10"/>
  <c r="I151" i="10" s="1"/>
  <c r="I145" i="10"/>
  <c r="M145" i="10" s="1"/>
  <c r="I143" i="10"/>
  <c r="I106" i="10"/>
  <c r="I101" i="10"/>
  <c r="I92" i="10"/>
  <c r="I91" i="10"/>
  <c r="M91" i="10" s="1"/>
  <c r="I90" i="10"/>
  <c r="I89" i="10"/>
  <c r="I88" i="10"/>
  <c r="I87" i="10"/>
  <c r="M87" i="10" s="1"/>
  <c r="I86" i="10"/>
  <c r="I85" i="10"/>
  <c r="I84" i="10"/>
  <c r="I82" i="10"/>
  <c r="M82" i="10" s="1"/>
  <c r="I81" i="10"/>
  <c r="I80" i="10"/>
  <c r="I79" i="10"/>
  <c r="I78" i="10"/>
  <c r="I77" i="10"/>
  <c r="I76" i="10"/>
  <c r="I75" i="10"/>
  <c r="I74" i="10"/>
  <c r="M74" i="10" s="1"/>
  <c r="I73" i="10"/>
  <c r="I72" i="10"/>
  <c r="I71" i="10"/>
  <c r="M71" i="10" s="1"/>
  <c r="I70" i="10"/>
  <c r="M70" i="10" s="1"/>
  <c r="I69" i="10"/>
  <c r="I68" i="10"/>
  <c r="I152" i="1"/>
  <c r="H160" i="10" s="1"/>
  <c r="H158" i="10" s="1"/>
  <c r="M150" i="1"/>
  <c r="L150" i="1"/>
  <c r="H150" i="1"/>
  <c r="D150" i="1"/>
  <c r="I149" i="1"/>
  <c r="L144" i="1"/>
  <c r="H144" i="1"/>
  <c r="H153" i="1" s="1"/>
  <c r="D144" i="1"/>
  <c r="D153" i="1" s="1"/>
  <c r="H144" i="10"/>
  <c r="I138" i="1"/>
  <c r="I142" i="1" s="1"/>
  <c r="M138" i="1"/>
  <c r="M142" i="1" s="1"/>
  <c r="L138" i="1"/>
  <c r="L142" i="1" s="1"/>
  <c r="E138" i="1"/>
  <c r="E142" i="1" s="1"/>
  <c r="D138" i="1"/>
  <c r="D142" i="1"/>
  <c r="I135" i="1"/>
  <c r="H132" i="10" s="1"/>
  <c r="I134" i="1"/>
  <c r="M133" i="1"/>
  <c r="L133" i="1"/>
  <c r="E133" i="1"/>
  <c r="D133" i="1"/>
  <c r="H129" i="10"/>
  <c r="M129" i="10" s="1"/>
  <c r="L126" i="1"/>
  <c r="E126" i="1"/>
  <c r="E136" i="1" s="1"/>
  <c r="D126" i="1"/>
  <c r="M121" i="1"/>
  <c r="L121" i="1"/>
  <c r="I121" i="1"/>
  <c r="H121" i="1"/>
  <c r="E121" i="1"/>
  <c r="D121" i="1"/>
  <c r="M118" i="1"/>
  <c r="L118" i="1"/>
  <c r="I118" i="1"/>
  <c r="H118" i="1"/>
  <c r="E118" i="1"/>
  <c r="D118" i="1"/>
  <c r="I117" i="1"/>
  <c r="H112" i="10" s="1"/>
  <c r="M112" i="10" s="1"/>
  <c r="I116" i="1"/>
  <c r="H111" i="10" s="1"/>
  <c r="M111" i="10" s="1"/>
  <c r="I115" i="1"/>
  <c r="H110" i="10" s="1"/>
  <c r="I114" i="1"/>
  <c r="L113" i="1"/>
  <c r="L111" i="1"/>
  <c r="H113" i="1"/>
  <c r="H111" i="1" s="1"/>
  <c r="H94" i="1" s="1"/>
  <c r="H123" i="1" s="1"/>
  <c r="E113" i="1"/>
  <c r="E111" i="1"/>
  <c r="D113" i="1"/>
  <c r="D111" i="1" s="1"/>
  <c r="I112" i="1"/>
  <c r="H107" i="10" s="1"/>
  <c r="M109" i="1"/>
  <c r="L109" i="1"/>
  <c r="I109" i="1"/>
  <c r="H109" i="1"/>
  <c r="E109" i="1"/>
  <c r="E94" i="1" s="1"/>
  <c r="E123" i="1" s="1"/>
  <c r="D109" i="1"/>
  <c r="M105" i="1"/>
  <c r="M104" i="1" s="1"/>
  <c r="I105" i="1"/>
  <c r="I104" i="1"/>
  <c r="E105" i="1"/>
  <c r="E104" i="1" s="1"/>
  <c r="L95" i="1"/>
  <c r="L94" i="1" s="1"/>
  <c r="L123" i="1" s="1"/>
  <c r="I95" i="1"/>
  <c r="I94" i="1" s="1"/>
  <c r="H95" i="1"/>
  <c r="E95" i="1"/>
  <c r="D95" i="1"/>
  <c r="D94" i="1"/>
  <c r="I90" i="1"/>
  <c r="I88" i="1"/>
  <c r="I87" i="1"/>
  <c r="H87" i="1"/>
  <c r="H88" i="10" s="1"/>
  <c r="I86" i="1"/>
  <c r="H86" i="1"/>
  <c r="I85" i="1"/>
  <c r="H85" i="1"/>
  <c r="H86" i="10" s="1"/>
  <c r="I84" i="1"/>
  <c r="H84" i="1"/>
  <c r="H85" i="10" s="1"/>
  <c r="M85" i="10" s="1"/>
  <c r="I83" i="1"/>
  <c r="H83" i="1"/>
  <c r="I82" i="1"/>
  <c r="H82" i="1"/>
  <c r="H83" i="10" s="1"/>
  <c r="I80" i="1"/>
  <c r="I76" i="1"/>
  <c r="H77" i="10" s="1"/>
  <c r="M77" i="10" s="1"/>
  <c r="I71" i="1"/>
  <c r="I70" i="1"/>
  <c r="H71" i="10" s="1"/>
  <c r="I69" i="1"/>
  <c r="H70" i="10" s="1"/>
  <c r="I68" i="1"/>
  <c r="I66" i="1" s="1"/>
  <c r="I92" i="1" s="1"/>
  <c r="M66" i="1"/>
  <c r="M92" i="1" s="1"/>
  <c r="L66" i="1"/>
  <c r="L92" i="1"/>
  <c r="E66" i="1"/>
  <c r="E92" i="1" s="1"/>
  <c r="D66" i="1"/>
  <c r="D92" i="1" s="1"/>
  <c r="I62" i="1"/>
  <c r="I59" i="1" s="1"/>
  <c r="I60" i="1"/>
  <c r="H58" i="10" s="1"/>
  <c r="H57" i="10" s="1"/>
  <c r="M57" i="10" s="1"/>
  <c r="M59" i="1"/>
  <c r="L59" i="1"/>
  <c r="E59" i="1"/>
  <c r="D59" i="1"/>
  <c r="D63" i="1"/>
  <c r="M57" i="1"/>
  <c r="L57" i="1"/>
  <c r="I57" i="1"/>
  <c r="H57" i="1"/>
  <c r="E57" i="1"/>
  <c r="D57" i="1"/>
  <c r="H55" i="1"/>
  <c r="H53" i="10" s="1"/>
  <c r="I54" i="1"/>
  <c r="H54" i="1"/>
  <c r="H52" i="10" s="1"/>
  <c r="I53" i="1"/>
  <c r="H53" i="1"/>
  <c r="H51" i="10" s="1"/>
  <c r="M51" i="10" s="1"/>
  <c r="I52" i="1"/>
  <c r="H52" i="1"/>
  <c r="I51" i="1"/>
  <c r="H51" i="1"/>
  <c r="H49" i="10" s="1"/>
  <c r="M49" i="10" s="1"/>
  <c r="I50" i="1"/>
  <c r="I49" i="1"/>
  <c r="H49" i="1"/>
  <c r="H47" i="10" s="1"/>
  <c r="I32" i="1"/>
  <c r="H30" i="10" s="1"/>
  <c r="M30" i="10" s="1"/>
  <c r="I22" i="1"/>
  <c r="M9" i="1"/>
  <c r="L9" i="1"/>
  <c r="E9" i="1"/>
  <c r="E63" i="1" s="1"/>
  <c r="E155" i="1" s="1"/>
  <c r="M144" i="1"/>
  <c r="M153" i="1" s="1"/>
  <c r="Q153" i="1" s="1"/>
  <c r="I152" i="10"/>
  <c r="M154" i="1"/>
  <c r="M95" i="1"/>
  <c r="D136" i="1"/>
  <c r="L153" i="1"/>
  <c r="H152" i="10"/>
  <c r="H151" i="10"/>
  <c r="H150" i="10" s="1"/>
  <c r="I133" i="1"/>
  <c r="H66" i="1"/>
  <c r="H92" i="1" s="1"/>
  <c r="Q57" i="1"/>
  <c r="D123" i="1"/>
  <c r="I113" i="1"/>
  <c r="I111" i="1" s="1"/>
  <c r="I123" i="1"/>
  <c r="I154" i="1"/>
  <c r="I8" i="10"/>
  <c r="I9" i="10"/>
  <c r="I12" i="10"/>
  <c r="I13" i="10"/>
  <c r="I14" i="10"/>
  <c r="I15" i="10"/>
  <c r="I16" i="10"/>
  <c r="M16" i="10" s="1"/>
  <c r="I19" i="10"/>
  <c r="I20" i="10"/>
  <c r="I21" i="10"/>
  <c r="I22" i="10"/>
  <c r="M22" i="10" s="1"/>
  <c r="I23" i="10"/>
  <c r="M23" i="10" s="1"/>
  <c r="I24" i="10"/>
  <c r="I25" i="10"/>
  <c r="I26" i="10"/>
  <c r="M26" i="10"/>
  <c r="I27" i="10"/>
  <c r="I28" i="10"/>
  <c r="I29" i="10"/>
  <c r="M29" i="10" s="1"/>
  <c r="I30" i="10"/>
  <c r="I31" i="10"/>
  <c r="M31" i="10" s="1"/>
  <c r="I32" i="10"/>
  <c r="M32" i="10" s="1"/>
  <c r="I33" i="10"/>
  <c r="M33" i="10" s="1"/>
  <c r="I34" i="10"/>
  <c r="I35" i="10"/>
  <c r="I36" i="10"/>
  <c r="I37" i="10"/>
  <c r="M37" i="10" s="1"/>
  <c r="I38" i="10"/>
  <c r="I39" i="10"/>
  <c r="I40" i="10"/>
  <c r="M40" i="10" s="1"/>
  <c r="I41" i="10"/>
  <c r="M41" i="10" s="1"/>
  <c r="I42" i="10"/>
  <c r="I43" i="10"/>
  <c r="I44" i="10"/>
  <c r="I45" i="10"/>
  <c r="I46" i="10"/>
  <c r="M46" i="10" s="1"/>
  <c r="I47" i="10"/>
  <c r="I48" i="10"/>
  <c r="I49" i="10"/>
  <c r="I50" i="10"/>
  <c r="I51" i="10"/>
  <c r="I52" i="10"/>
  <c r="I53" i="10"/>
  <c r="I54" i="10"/>
  <c r="I56" i="10"/>
  <c r="I55" i="10" s="1"/>
  <c r="H56" i="10"/>
  <c r="H55" i="10" s="1"/>
  <c r="F55" i="7"/>
  <c r="M61" i="10"/>
  <c r="M62" i="10"/>
  <c r="M63" i="10"/>
  <c r="M64" i="10"/>
  <c r="M65" i="10"/>
  <c r="M93" i="10"/>
  <c r="M94" i="10"/>
  <c r="M95" i="10"/>
  <c r="M118" i="10"/>
  <c r="M119" i="10"/>
  <c r="M120" i="10"/>
  <c r="M121" i="10"/>
  <c r="M133" i="10"/>
  <c r="M140" i="10"/>
  <c r="M146" i="10"/>
  <c r="M147" i="10"/>
  <c r="M148" i="10"/>
  <c r="M149" i="10"/>
  <c r="M161" i="10"/>
  <c r="M162" i="10"/>
  <c r="M156" i="10"/>
  <c r="M154" i="10"/>
  <c r="M152" i="10"/>
  <c r="M132" i="10"/>
  <c r="M125" i="10"/>
  <c r="M127" i="10"/>
  <c r="M114" i="10"/>
  <c r="M110" i="10"/>
  <c r="M101" i="10"/>
  <c r="M89" i="10"/>
  <c r="M75" i="10"/>
  <c r="M79" i="10"/>
  <c r="M81" i="10"/>
  <c r="M90" i="10"/>
  <c r="M86" i="10"/>
  <c r="M78" i="10"/>
  <c r="M117" i="10"/>
  <c r="F113" i="7"/>
  <c r="F106" i="7"/>
  <c r="F128" i="7"/>
  <c r="F100" i="7"/>
  <c r="F98" i="7"/>
  <c r="F10" i="7"/>
  <c r="I105" i="10"/>
  <c r="M105" i="10"/>
  <c r="I104" i="10"/>
  <c r="M104" i="10"/>
  <c r="F89" i="7"/>
  <c r="F11" i="7"/>
  <c r="F111" i="7"/>
  <c r="M13" i="10"/>
  <c r="M50" i="10"/>
  <c r="M38" i="10"/>
  <c r="M36" i="10"/>
  <c r="M42" i="10"/>
  <c r="M14" i="10"/>
  <c r="M35" i="10"/>
  <c r="M27" i="10"/>
  <c r="M24" i="10"/>
  <c r="M15" i="10"/>
  <c r="M92" i="10"/>
  <c r="M48" i="10"/>
  <c r="M28" i="10"/>
  <c r="M19" i="10"/>
  <c r="M99" i="10"/>
  <c r="M52" i="10"/>
  <c r="M8" i="10"/>
  <c r="M58" i="10"/>
  <c r="M158" i="10"/>
  <c r="M159" i="10"/>
  <c r="M68" i="10"/>
  <c r="M98" i="10"/>
  <c r="F135" i="7" l="1"/>
  <c r="I150" i="10"/>
  <c r="M150" i="10" s="1"/>
  <c r="M151" i="10"/>
  <c r="R153" i="1"/>
  <c r="I142" i="10"/>
  <c r="I141" i="10" s="1"/>
  <c r="H142" i="10"/>
  <c r="H141" i="10" s="1"/>
  <c r="Q142" i="1"/>
  <c r="L136" i="1"/>
  <c r="I123" i="10"/>
  <c r="I122" i="10" s="1"/>
  <c r="M126" i="1"/>
  <c r="M136" i="1" s="1"/>
  <c r="R136" i="1" s="1"/>
  <c r="M126" i="10"/>
  <c r="R123" i="1"/>
  <c r="M55" i="10"/>
  <c r="M128" i="10"/>
  <c r="H123" i="10"/>
  <c r="H97" i="10"/>
  <c r="H96" i="10" s="1"/>
  <c r="D155" i="1"/>
  <c r="H108" i="10"/>
  <c r="M108" i="10" s="1"/>
  <c r="I97" i="10"/>
  <c r="I7" i="10"/>
  <c r="I6" i="10" s="1"/>
  <c r="H106" i="10"/>
  <c r="M106" i="10" s="1"/>
  <c r="M107" i="10"/>
  <c r="H9" i="1"/>
  <c r="H63" i="1" s="1"/>
  <c r="M11" i="10"/>
  <c r="M103" i="10"/>
  <c r="M25" i="10"/>
  <c r="H126" i="1"/>
  <c r="H136" i="1" s="1"/>
  <c r="M63" i="1"/>
  <c r="S92" i="1"/>
  <c r="I67" i="10"/>
  <c r="M88" i="10"/>
  <c r="M124" i="10"/>
  <c r="M144" i="10"/>
  <c r="M130" i="10"/>
  <c r="L63" i="1"/>
  <c r="Q9" i="1"/>
  <c r="M102" i="10"/>
  <c r="M100" i="10"/>
  <c r="M109" i="10"/>
  <c r="M9" i="10"/>
  <c r="S123" i="1"/>
  <c r="H20" i="10"/>
  <c r="M20" i="10" s="1"/>
  <c r="I9" i="1"/>
  <c r="I63" i="1" s="1"/>
  <c r="H69" i="10"/>
  <c r="M83" i="10"/>
  <c r="I126" i="1"/>
  <c r="I136" i="1" s="1"/>
  <c r="M142" i="10" l="1"/>
  <c r="Q136" i="1"/>
  <c r="M141" i="10"/>
  <c r="I96" i="10"/>
  <c r="M97" i="10"/>
  <c r="M123" i="10"/>
  <c r="H122" i="10"/>
  <c r="L155" i="1"/>
  <c r="M64" i="1"/>
  <c r="M155" i="1"/>
  <c r="Q155" i="1" s="1"/>
  <c r="I64" i="1"/>
  <c r="I155" i="1"/>
  <c r="M69" i="10"/>
  <c r="H67" i="10"/>
  <c r="H66" i="10" s="1"/>
  <c r="I66" i="10"/>
  <c r="H155" i="1"/>
  <c r="H64" i="1"/>
  <c r="H7" i="10"/>
  <c r="H6" i="10" s="1"/>
  <c r="H167" i="10" l="1"/>
  <c r="N67" i="10"/>
  <c r="M66" i="10"/>
  <c r="S155" i="1"/>
  <c r="R155" i="1"/>
  <c r="M67" i="10"/>
  <c r="M122" i="10"/>
  <c r="M96" i="10"/>
  <c r="I167" i="10"/>
</calcChain>
</file>

<file path=xl/sharedStrings.xml><?xml version="1.0" encoding="utf-8"?>
<sst xmlns="http://schemas.openxmlformats.org/spreadsheetml/2006/main" count="2015" uniqueCount="588">
  <si>
    <t>Сведения о достижении целевых показателей Государственной программы</t>
  </si>
  <si>
    <t>Приложение 3</t>
  </si>
  <si>
    <t>Численность соотечественников из числа граждан, вынужденно покинувших территорию Украины, переселившихся в Ульяновскую область, человек (5.1.1)</t>
  </si>
  <si>
    <t>Предоставление ежемесячной денежной выплаты производится на заявительной основе</t>
  </si>
  <si>
    <t>1.11.</t>
  </si>
  <si>
    <t>Приложение  №2</t>
  </si>
  <si>
    <t>Меры социальной поддержки предоставлены 2 человекам, задолженности перед получателями нет</t>
  </si>
  <si>
    <t>Предоставление адресной материальной помощи гражданам, оказавшимся в трудной жизненной ситуации; адресной материальной помощи неработающим пенсионерам, являющимся получателями страховых пенсий по старости и по инвалидности; адресной материальной помощи гражданам, которым предоставляется лечение методом программного системного гемодиализа</t>
  </si>
  <si>
    <t>Приобретение протезно-ортопедических изделий лицам, не имеющим инвалидности, но по медицинским показаниям нуждающимся в них</t>
  </si>
  <si>
    <t>Предоставление мер социальной поддержки ветеранам труда Ульяновской области</t>
  </si>
  <si>
    <t>Реализация мер социальной поддержки родителей военнослужащих, сотрудников органов внутренних дел, Федеральной службы безопасности Российской Федерации, прокуратуры Российской Федерации, органов уголовно-исполнительной системы Министерства юстиции Российской Федерации, погибших при исполнении обязанностей военной службы, служебных обязанностей или умерших вследствие ранения, контузии, заболеваний, увечья, полученных при исполнении обязанностей военной службы, служебных обязанностей</t>
  </si>
  <si>
    <t>Материальное обеспечение вдов Сычева В.А .и Доронина Н.П.</t>
  </si>
  <si>
    <t>Предоставление мер государственной социальной поддержки отдельных категорий специалистов социального обслуживания населения и детских домов, работающих и проживающих в сельской местности на территории Ульяновской области»</t>
  </si>
  <si>
    <t>Предоставление мер социальной поддержки отдельных категорий молодых специалистов учреждений социального обслуживания населения и детских домов</t>
  </si>
  <si>
    <t>Предоставление единовременного пособия в целях возмещения вреда, причиненного в связи с исполнением работниками противопожарной службы Ульяновской области трудовых обязанностей</t>
  </si>
  <si>
    <t>1.5.35.</t>
  </si>
  <si>
    <t>Предоставление мер социальной поддержки на обеспечение жильём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</si>
  <si>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Предоставление мер социальной поддержки  лицам награжденным знаком «Почетный донор СССР» и «Почетный донор России»</t>
  </si>
  <si>
    <t>1.6.</t>
  </si>
  <si>
    <t>1.7.</t>
  </si>
  <si>
    <t>2.1.</t>
  </si>
  <si>
    <t>2.2.</t>
  </si>
  <si>
    <t>Предоставление ежемесячной выплаты лицам из числа детей-сирот и детей, оставшихся без попечения родителей, обучающимся в муниципальных учреждениях образования</t>
  </si>
  <si>
    <t>Предоставление ежемесячной денежной выплаты на обеспечение проезда детей-сирот и детей, оставшихся без попечения родителей, а также лиц из числа детей-сирот и детей, оставшихся без попечения родителей, обучающихся в муниципальных учреждениях образования, на городском, пригородном, в сельской местности на внутрирайонном транспорте (кроме такси), а также проезда один раз в год к месту жительства и обратно к месту учёбы</t>
  </si>
  <si>
    <t>Оплата проезда к месту лечения и обратно детей-сирот и детей, оставшихся без попечения родителей, а также лиц из числа детей, оставшихся без попечения родителей</t>
  </si>
  <si>
    <t>Возмещение расходов, связанных с обучением детей – сирот и детей, оставшихся без попечения родителей, а также лиц из числа детей, оставшихся без попечения родителей, на курсах по подготовке к поступлению в образовательные учреждения среднего профессионального и высшего профессионального образования</t>
  </si>
  <si>
    <t xml:space="preserve">Ежемесячная выплата на ребенка до достижения им возраста 3 лет  </t>
  </si>
  <si>
    <t>Предоставление мер социальной поддержи отдельным категориям инвалидов,  имеющих детей, по оплате жилых помещений частного жилищного фонда</t>
  </si>
  <si>
    <t>Организация льготного проезда железнодорожным транспортом пригородного сообщения обучающихся и студентов учреждений образования</t>
  </si>
  <si>
    <t>Реализация полномочий по оказанию семьям, детям и отдельным гражданам, попавшим в трудную жизненную ситуацию, помощи и реализации прав и интересов, в улучшении их социального положения, а также психологического статуса и содержание деятельности ОГКУ СО "Центр социально-психологической помощи семье и детям "Семья" в г. Ульяновске"</t>
  </si>
  <si>
    <t>-</t>
  </si>
  <si>
    <t>Областное государственное автономное учреждение социального обслуживания «Дом-интернат для престарелых и инвалидов «Союз» в с. Бригадировка»</t>
  </si>
  <si>
    <t>5.2.</t>
  </si>
  <si>
    <t>Информирование местного населения и соотечественников, проживающих за рубежом, о добровольном переселении в Ульяновскую область</t>
  </si>
  <si>
    <t>3.1.</t>
  </si>
  <si>
    <t>3.1.1.1.</t>
  </si>
  <si>
    <t>3.1.1.2.</t>
  </si>
  <si>
    <t>3.1.1.3.</t>
  </si>
  <si>
    <t>3.1.1.4.</t>
  </si>
  <si>
    <t>3.1.1.5.</t>
  </si>
  <si>
    <t>3.1.1.9.</t>
  </si>
  <si>
    <t>3.2.</t>
  </si>
  <si>
    <t>3.2.1.1.</t>
  </si>
  <si>
    <t>3.2.1.2.</t>
  </si>
  <si>
    <t>3.3.1.</t>
  </si>
  <si>
    <t>3.3.2.</t>
  </si>
  <si>
    <t>3.3.2.1.</t>
  </si>
  <si>
    <t>3.3.2.2.</t>
  </si>
  <si>
    <t>3.3.2.3.</t>
  </si>
  <si>
    <t>3.3.2.4.</t>
  </si>
  <si>
    <t>3.4.</t>
  </si>
  <si>
    <t>3.4.1.</t>
  </si>
  <si>
    <t>Информирование населения и работодателей о положении на рынке труда</t>
  </si>
  <si>
    <t xml:space="preserve">Мероприятия в области социального партнёрства </t>
  </si>
  <si>
    <t xml:space="preserve">Софинансирование дополнительных мероприятий в сфере занятости населения, включающих в себя содействие в трудоустройстве незанятым инвалидам, в том числе инвалидам, использующим кресла-коляски, на оборудованные (оснащённые) для них рабочие места и создание инфраструктуры, необходимой для беспрепятственного доступа к рабочим местам </t>
  </si>
  <si>
    <t>Профессиональное обучение и дополнительное профессиональное образование женщин в период отпуска по уходу за ребёнком до достижения им возраста трёх лет</t>
  </si>
  <si>
    <t>6.1.</t>
  </si>
  <si>
    <t>Обеспечение деятельности центрального аппарата Министерства и его территориальных органов</t>
  </si>
  <si>
    <t>6.3.</t>
  </si>
  <si>
    <t xml:space="preserve"> «Обеспечение реализации государственной программы»</t>
  </si>
  <si>
    <t>Семья и дети</t>
  </si>
  <si>
    <t>3.</t>
  </si>
  <si>
    <t>6</t>
  </si>
  <si>
    <t>х</t>
  </si>
  <si>
    <t>Количество граждан пожилого возраста и инвалидов, принявших участие в областных общественно и социально значимых мероприятиях и в мероприятиях, предназначенных для реализации социокультурных потребностей граждан пожилого возраста и инвалидов, тыс. человек</t>
  </si>
  <si>
    <t>Количество работников, прошедших обучение по охране труда в аккредитованных обучающих организациях, человек</t>
  </si>
  <si>
    <t>Доля малоимущих семей и малоимущих одиноко проживающих граждан, являющихся получателями государственной социальной помощи на основании социального контракта, в общей численности малоимущих семей и малоимущих одиноко проживающих граждан, обратившихся за государственной социальной помощью, процентов</t>
  </si>
  <si>
    <t>Доля граждан, получивших государственную социальную помощь на основании социального контракта, преодолевших трудную жизненную ситуацию, в общей численности граждан, получивших государственную социальную помощь на основании социального контракта, процентов</t>
  </si>
  <si>
    <t>Финансирование (по всем источникам), тыс. руб.</t>
  </si>
  <si>
    <t>ИТОГО по программе</t>
  </si>
  <si>
    <t>Доля доступных для граждан пожилого возраста и инвалидов учреждений социального обслуживания в общем количестве учреждений социального обслуживания, процентов</t>
  </si>
  <si>
    <t>Количество граждан пожилого возраста, приобщённых к занятиям физической культурой и здоровому образу жизни, тыс. человек</t>
  </si>
  <si>
    <t>Планируемый объем финансирования, тыс. руб.*</t>
  </si>
  <si>
    <t>Предоставленное финансирование, тыс. руб.**</t>
  </si>
  <si>
    <r>
      <t xml:space="preserve">Средства на социальные выплаты безработным гражданам </t>
    </r>
    <r>
      <rPr>
        <sz val="10"/>
        <color indexed="8"/>
        <rFont val="Times New Roman"/>
        <family val="1"/>
        <charset val="204"/>
      </rPr>
      <t>(в соответствии с постановлением Правительства Российской Федерации от 15.04.2014 № 298 «Об утверждении государственной программы Российской Федерации «Содействие занятости населения», Федеральным законом от 02.12.2013№ 349-ФЗ «О федеральном бюджете на 2014 год и плановый период 2015 и 2016 годов»)</t>
    </r>
  </si>
  <si>
    <t>Примечание</t>
  </si>
  <si>
    <t>1.8.</t>
  </si>
  <si>
    <t>Государственная программа Ульяновской области "Социальная поддержка и защита населения Ульяновской области на 2014-2018 годы"</t>
  </si>
  <si>
    <t>Приложение 1</t>
  </si>
  <si>
    <t xml:space="preserve"> Директор ОГКУСО "Центр социально-психологической помощи семье и детям  "Семья" в г. Ульяновске Л.А.Миронова</t>
  </si>
  <si>
    <t>Целевые индикаторы подпрограммы 1</t>
  </si>
  <si>
    <t>Доля граждан, получивших социальные услуги в учреждениях социального обслуживания, в общей численности граждан, обратившихся за получением социальных услуг в учреждения социального обслуживания, процентов</t>
  </si>
  <si>
    <t>Целевые индикаторы подпрограммы 2</t>
  </si>
  <si>
    <t>Основное мероприятие "Предоставление мер социальной поддержки"</t>
  </si>
  <si>
    <t>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</si>
  <si>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</si>
  <si>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</si>
  <si>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</si>
  <si>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</si>
  <si>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</si>
  <si>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</si>
  <si>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</si>
  <si>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</si>
  <si>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</si>
  <si>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</si>
  <si>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</si>
  <si>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</si>
  <si>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</si>
  <si>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</si>
  <si>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</si>
  <si>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</si>
  <si>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</si>
  <si>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</si>
  <si>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</si>
  <si>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</si>
  <si>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</si>
  <si>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</si>
  <si>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</si>
  <si>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</si>
  <si>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</si>
  <si>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</si>
  <si>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</si>
  <si>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</si>
  <si>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</si>
  <si>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</si>
  <si>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</si>
  <si>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</si>
  <si>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</si>
  <si>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Предоставление отдельных мер социальной поддержки граждан, подвергшихся воздействию радиации</t>
  </si>
  <si>
    <t>2.</t>
  </si>
  <si>
    <t>Основное мероприятие "Оказание услуг в области социального обслуживания"</t>
  </si>
  <si>
    <t>Основное мероприятие "Адресно целевая поддержка в области социальной защиты населения"</t>
  </si>
  <si>
    <t xml:space="preserve">1. </t>
  </si>
  <si>
    <t>Основное мероприятие "Обеспечение доступности приоритетных объектов и услуг в приоритетных сферах жизнедеятельности инвалидов и других маломобильных групп населения в областных учреждениях"</t>
  </si>
  <si>
    <t>1.1.1.</t>
  </si>
  <si>
    <t>Возмещены расходы 19 детям-сиротам и детям, оставшимся без попечения родителей.</t>
  </si>
  <si>
    <t xml:space="preserve">В настоящее время ведётся работа по приёму документов на предоставление указанной компенсации
</t>
  </si>
  <si>
    <t>1) прием документов; 2) подготовка распорядительного документа; 3) предоставление выплатыОказание мер социальной поддержки 93 инвалидам боевых действий</t>
  </si>
  <si>
    <t>1) прием документов; 2) подготовка распорядительного документа; 3) предоставление выплаты. оказание мер социальной поддержки 482 гражданам</t>
  </si>
  <si>
    <t>1) прием документов; 2) подготовка распорядительного документа; 3) предоставление выплаты. оказание мер социальной поддержки 1001 гражданину, добровольно участвующих в охране общественного порядка на территории Ульяновской области</t>
  </si>
  <si>
    <t>1) прием документов; 2) подготовка распорядительного документа; 3) предоставление выплаты. Выплата пособий 5600 чел., страдающих психическими расстройствами, находящихся в трудной жизненной ситуации</t>
  </si>
  <si>
    <t>04.07.2016 года заключен контракт на выполнение работ с ООО "Монтажник-Димитровград" на сумму 1388,6 тыс.руб.                                             28.08.2016 года заключен госконтракт на ремонт отопления  на сумму 388,3 тыс.руб. Работы выполнены.Объект сдан.</t>
  </si>
  <si>
    <t>Х</t>
  </si>
  <si>
    <t>Всего численность получателей госуслуг за 2016 год составила 75,1 тыс. оказанных услуг.</t>
  </si>
  <si>
    <t xml:space="preserve">Всего за январь-декабрь 2016 года обучено 300 человек, что составляет 100 % от годового плана-прогноза. </t>
  </si>
  <si>
    <t>1) прием документов; 2) подготовка распорядительного документа; 3) предоставление выплаты. Единовременная выплата 5 гражданам</t>
  </si>
  <si>
    <t>1) прием документов; 2) подготовка распорядительного документа; 3) предоставление выплаты. Компенсация перевозчикам 10749 отдельных категорий граждан</t>
  </si>
  <si>
    <t>1.Приём документов  2. Формирование выплатных документов . 3. Направление выплатных документов в Сбербанк и Главпочтамт.Ежемесячная денежная выплата 211 ветеранам творческих профессий и ежегодная денежная выплата 80 ветеранам творческих профессий, достигшим 65-летнего возраста</t>
  </si>
  <si>
    <t>1) прием документов; 2) подготовка распорядительного документа; 3) предоставление выплаты. Ежемесячная компенсация 2294 гражданам</t>
  </si>
  <si>
    <t>1) прием документов; 2) подготовка распорядительного документа; 3) предоставление выплаты. Ежемесячная компенсация 620 гражданам</t>
  </si>
  <si>
    <t>1) прием документов; 2) подготовка распорядительного документа; 3) предоставление выплаты. Ежемесячная выплата 230  жёнам граждан, уволенных с военной службы</t>
  </si>
  <si>
    <t>1) прием документов; 2) подготовка распорядительного документа; 3) предоставление выплаты. Ежемесячная компенсация 322766 отдельным категориям граждан</t>
  </si>
  <si>
    <t>Подготовка распорядительного документа на основании выдачи удостоверения "Ветеран труда"; 2) предоставление выплаты. Ежегодная денежная выплата 97000 гражданам родившихся в период с 01 января 1932 года по 31 декабря 1945 года</t>
  </si>
  <si>
    <t>1) прием документов; 2) подготовка распорядительного документа; 3) предоставление выплаты. ежемесячная выплата 2 гражданам</t>
  </si>
  <si>
    <t>1) прием документов; 2) подготовка распорядительного документа; 3) предоставление выплаты. Предоставление мер социальной поддержки 250  сельским старостам</t>
  </si>
  <si>
    <t xml:space="preserve">1) прием документов; 2) подготовка распорядительного документа; 3) предоставление выплаты. Предоставление мер государственной социальной поддержки 12 отдельных категорий специалистов </t>
  </si>
  <si>
    <t>1) прием документов; 2) подготовка распорядительного документа; 3) предоставление выплаты. Предоставление мер социальной государственной поддержки 2656 добровольным пожарным</t>
  </si>
  <si>
    <t>1) прием документов; 2) подготовка распорядительного документа; 3) предоставление выплаты. Ежемесячная выплата 2500 граждан, подвергшихся воздействию радиации</t>
  </si>
  <si>
    <t>Предоставление субсидии</t>
  </si>
  <si>
    <t>1) прием документов; 2) подготовка распорядительного документа; 3) предоставление выплатыПредоставление дополнительных мер социальной поддержки 17800  многодетным семьям</t>
  </si>
  <si>
    <t>1) прием документов; 2) подготовка распорядительного документа; 3) предоставление выплаты, по мере требования</t>
  </si>
  <si>
    <t>По факту бегства отправляется запрос на финансирование</t>
  </si>
  <si>
    <t>1) прием заявок от МО; 2) предоставление субвенций МО; 3) расходование субвенций; 4) предоставление в уполномоченный орган отчёта об использовании субвенций, 23 МО</t>
  </si>
  <si>
    <t>Выплата денежного вознаграждения гражданам</t>
  </si>
  <si>
    <t>содержание подведомственных учреждений</t>
  </si>
  <si>
    <t>Денежные средства поступили в область 31.03.2016</t>
  </si>
  <si>
    <t>Выплата премий запланирована на 4 квартал 2016 года</t>
  </si>
  <si>
    <t>Формирование пакета документов для участия в федеральной программе дополнитеьных мероприятий в сфере занятости населения софинансируемых из федерального бюджета</t>
  </si>
  <si>
    <t>Выплата премии будет выплачена в декабре</t>
  </si>
  <si>
    <t>уменьшение количкства получателей связано с газификацией отдельных жилых помещений</t>
  </si>
  <si>
    <t xml:space="preserve">1) прием документов; 2) подготовка распорядительного документа; 3) предоставление выплаты. </t>
  </si>
  <si>
    <t>Предоставление отдельным категориям собственников жилых помещений в многоквартирных домах, расположенных на территории Ульяновской области, ежемесячной компенсации расходов на уплату взноса на капитальный ремонт общего имущества в таких многоквартирных домах</t>
  </si>
  <si>
    <t>1.45.</t>
  </si>
  <si>
    <t>Организация диспетчерского центра связи для глухих</t>
  </si>
  <si>
    <t>1.4.2.</t>
  </si>
  <si>
    <t>Программа пользуется популярностью, число желающих принять в ней участие стабильно растёт</t>
  </si>
  <si>
    <t>модернизация систем освещения с установкой энергосберегающих светильников, утепление ограждающих зданий (стен, входов, окон, подвалов, установка оконных блоков и т.д.) (ОГБУСО «Центр социального обслуживания "Доверие" в г. Димитровграде»)</t>
  </si>
  <si>
    <t>Проведение конкурсов, заключение контрактов</t>
  </si>
  <si>
    <t xml:space="preserve">1) прием документов; 2) подготовка распорядительного документа; 3) предоставление выплаты. Предоставление компенсационных выплат 5400 гражданам из числа социально не защищённых категорий </t>
  </si>
  <si>
    <t>Основное мероприятие "Обеспечение доступности приоритетных объектов и услуг в приоритетных сферах жизнедеятельности инвалидов и других маломобильных групп населения в муниципальных учреждениях"</t>
  </si>
  <si>
    <t>Агентство</t>
  </si>
  <si>
    <t>Предоставление детям-сиротам и детям, оставшимся без попечения родителей, а также отдельным категориям лиц из их числа, являющимся собственниками жилых помещений в мно-гоквартирных домах, расположенных на территории Ульяновской области, ежемесячной компенсации расходов на уплату взноса на капитальный ремонт общего имущества в таких мно-гоквартирных домах</t>
  </si>
  <si>
    <t>1.2.1.1.</t>
  </si>
  <si>
    <t>1.2.1.2.</t>
  </si>
  <si>
    <t>Мероприятие выполнено на 100 %</t>
  </si>
  <si>
    <t>Заключены государственные контракты на изготовление памятных сувениров для вручения инвалидам на сумму 121,8 тыс. рублей.</t>
  </si>
  <si>
    <t>Приспособление входной группы, оборудование путей движения внутри здания, оборудование пандусами, поручнями, тактильными полосами, лифтом, подъёмным устройством, приспособление прилегающей территории, автостоянки для инвалидов, адаптация санитарных узлов, установка системы информации и сигнализации об опасности (визуальной, звуковой, тактильной) в государственных организациях социального обслуживания, организациях для детей-сирот и детей, оставшихся без попечения родителей</t>
  </si>
  <si>
    <t>1.1.2.</t>
  </si>
  <si>
    <t>Реконструкция перехода между спальным и лечебными корпусами с установкой грузопассажирского (больничного) лифта Областного государственного автономного учреждения социального обслуживания «Реабилитационный центр для инвалидов молодого возраста «Сосновый бор» в р.п. Вешкайма»</t>
  </si>
  <si>
    <t>1.2.1.</t>
  </si>
  <si>
    <t>1.3.2.1.</t>
  </si>
  <si>
    <t>1.3.2.2.</t>
  </si>
  <si>
    <t>1.3.2.3.</t>
  </si>
  <si>
    <t>1.3.2.4.</t>
  </si>
  <si>
    <t>1.4.1.</t>
  </si>
  <si>
    <t>"Содействие занятости населения, улучшение условий и охраны труда и здоровья на рабочем месте"</t>
  </si>
  <si>
    <t>Основное мероприятие "Содействие трудоустройству населения, улучшение условий, охраны труда и здоровья на рабочем месте, развитие социального партнёрства"</t>
  </si>
  <si>
    <t>Выплата денежного вознаграждения в рамках реализации постановления Правительства Ульяновской области от 07.11.2014 "О денежном вознаграждении граждан, оказавших содействие в раскрытии налоговых преступлений, установлении фактов совершения налоговых правонарушений, производстве по делам об административных правонарушениях в области налогов и сборов, а также в области законодательства о труде и об охране труд</t>
  </si>
  <si>
    <t>Улучшение условий, охраны труда и здоровья на рабочем месте</t>
  </si>
  <si>
    <t>Основное мероприятие "Содействие в трудоустройстве незанятых инвалидов на оборудованные (оснащенные) для них рабочие места"</t>
  </si>
  <si>
    <t>Основное мероприятие "Привлечение соотечественников, проживающих за рубежом, на постоянное место жительство в Ульяновскую область "</t>
  </si>
  <si>
    <t>Предоставление участникам подпрограммы мер поддержки</t>
  </si>
  <si>
    <t xml:space="preserve"> «Обеспечение реализации государственной программы» на 2015-2018 годы</t>
  </si>
  <si>
    <t>Основное мероприятие «Обеспечение деятельности государственного заказчика и соисполнителей государственной программы»</t>
  </si>
  <si>
    <t>Обеспечение деятельности центрального аппарата Управления и его территориальных органов</t>
  </si>
  <si>
    <t>Содержание подведомственных  учреждений (содержание и обеспечение деятельности  учреждений социального обслуживания инвалидов, граждан пожилого возраста и иных категорий граждан, детских домов, детских домов-интернатов и социально-реабилитационных центров для несовершеннолетних, областных государственных учреждений социальной защиты населения по обеспечению хозяйственного обслуживания и областных государственных казённых учреждений центров занятости населения)</t>
  </si>
  <si>
    <t>Основное мероприятие "Мероприятия в области энергосбережения и энергоэффективности"</t>
  </si>
  <si>
    <t xml:space="preserve">Технические и технологические мероприятия: модернизация систем наружного и внутреннего освещения с установкой энергосберегающих светильников, утепление ограждающих зданий (стен, входов, окон, подвалов, установка оконных блоков и т.д.) </t>
  </si>
  <si>
    <t>1) прием документов; 2) подготовка распорядительного документа; 3) предоставление выплаты. Выплата пособия по погребению 135 отдельным категориям граждан</t>
  </si>
  <si>
    <t xml:space="preserve">1) прием документов; 2) подготовка распорядительного документа; 3) предоставление выплаты. Предоставление дополнительных мер социальной поддержки 9 гражданам </t>
  </si>
  <si>
    <t>Количество рабочих мест, на которых проведена специальная оценка условий труда (от общего количества рабочих мест)</t>
  </si>
  <si>
    <t>Численность пострадавших в результате несчастных случаев на производстве с утратой трудоспособности на 1 рабочий день и более человек</t>
  </si>
  <si>
    <t>Количество получателей государственных услуг в сфере содействия занятости населения, человек</t>
  </si>
  <si>
    <t xml:space="preserve">Уровень регистрируемой безработицы к численности эко-номически активного населения Ульяновской области, процентов </t>
  </si>
  <si>
    <t xml:space="preserve"> </t>
  </si>
  <si>
    <t>1,46.</t>
  </si>
  <si>
    <t>Предоставление детям-сиротам и детям, оставшимся без попе-чения родителей, а также отдельным категориям лиц из их числа, являющимся собственниками жилых помещений в мно-гоквартирных домах, расположенных на территории Ульянов-ской области, ежемесячной компенсации расходов на уплату взноса на капитальный ремонт общего имущества в таких мно-гоквартирных домах</t>
  </si>
  <si>
    <t>Министерство</t>
  </si>
  <si>
    <t>Расходы не производились в связи с отсутствием заявителей</t>
  </si>
  <si>
    <t>Обращений от граждан не поступало.</t>
  </si>
  <si>
    <t>Ресурсное обеспечение   мер социальной поддержки семей,имеющих детей,от общей потребности на их реализпацию, процентов</t>
  </si>
  <si>
    <t>Ресурсное обеспечение  социальной поддержки отдельных категорий граждан от общей потребности на их реализацию, процентов</t>
  </si>
  <si>
    <t>№ п/п</t>
  </si>
  <si>
    <t>Наименование раздела, мероприятия</t>
  </si>
  <si>
    <t>Распорядитель средств</t>
  </si>
  <si>
    <t>Освоение, тыс. руб.</t>
  </si>
  <si>
    <t>В рамках каких соглашений поступают средства из ФБ, МБ и ИИ</t>
  </si>
  <si>
    <t>ФБ</t>
  </si>
  <si>
    <t>ОБ</t>
  </si>
  <si>
    <t>МБ</t>
  </si>
  <si>
    <t>ИИ</t>
  </si>
  <si>
    <t>«Развитие мер социальной поддержки отдельных категорий граждан»</t>
  </si>
  <si>
    <t>Итого по подпрограмме</t>
  </si>
  <si>
    <t>Итого по программе</t>
  </si>
  <si>
    <t>Проведение социально значимых мероприятий</t>
  </si>
  <si>
    <t>Обеспечение исполнения полномочий по предоставлению ежемесячной денежной компенсации на оплату жилищно-коммунальных услуг отдельным категориям граждан</t>
  </si>
  <si>
    <t>Внедрение современных технологий в деятельность учреждений системы социальной защиты и обслуживания населения</t>
  </si>
  <si>
    <t>"Семья и дети"</t>
  </si>
  <si>
    <t>"Доступная среда"</t>
  </si>
  <si>
    <t>Иные мероприятия</t>
  </si>
  <si>
    <t>"Содействие занятости населения, улучшение условий и охраны труда"</t>
  </si>
  <si>
    <t>Реализация прав граждан на труд и социальная защита от безработицы, а также создание благоприятных условий для обеспечения занятости населения</t>
  </si>
  <si>
    <t>«Оказание содействия добровольному переселению в Ульяновскую область соотечественников, проживающих за рубежом»</t>
  </si>
  <si>
    <t>Наименование</t>
  </si>
  <si>
    <t>Исполнитель мероприятия (ИОГВ, ФИО, должность, тел.)</t>
  </si>
  <si>
    <t>Плановый срок реализации мероприятия</t>
  </si>
  <si>
    <t>Фактический срок реализации мероприятия</t>
  </si>
  <si>
    <t>Результат реализации мероприятий ГП (краткое описание, % выполнения работы)/значения целевых индикаторов</t>
  </si>
  <si>
    <t xml:space="preserve">Начало </t>
  </si>
  <si>
    <t xml:space="preserve">Окончание </t>
  </si>
  <si>
    <t xml:space="preserve">Плановое </t>
  </si>
  <si>
    <t>Фактическое</t>
  </si>
  <si>
    <t>запланированные</t>
  </si>
  <si>
    <t>достигнутые</t>
  </si>
  <si>
    <t>1.1.</t>
  </si>
  <si>
    <t>1.2.</t>
  </si>
  <si>
    <t>1.3.</t>
  </si>
  <si>
    <t>1.4.</t>
  </si>
  <si>
    <t>1.5.</t>
  </si>
  <si>
    <t>Доступная среда</t>
  </si>
  <si>
    <t>4</t>
  </si>
  <si>
    <t>5</t>
  </si>
  <si>
    <t>Предоставление субсидий на оплату жилого помещения и коммунальных услуг</t>
  </si>
  <si>
    <t>Предоставление компенсаций по оплате жилого помещения и коммунальных услуг</t>
  </si>
  <si>
    <t>Предоставление государственной социальной помощи, в том числе на основании социального контракта</t>
  </si>
  <si>
    <t>Предоставление мер социальной поддержки ветеранам труда</t>
  </si>
  <si>
    <t>Предоставление мер социальной поддержки труженикам тыла</t>
  </si>
  <si>
    <t>Предоставление мер социальной поддержки реабилитированным лицам и лицам, пострадавшим от политических репрессий</t>
  </si>
  <si>
    <t>Обеспечение ежемесячных выплат почётным гражданам Ульяновской области</t>
  </si>
  <si>
    <t>Обеспечение доплаты к пенсиям государственным служащим, получающим пенсию в соответствии с законодательством</t>
  </si>
  <si>
    <t>Предоставление услуг по погребению отдельных категорий граждан</t>
  </si>
  <si>
    <t>Предоставление дополнительных мер социальной поддержки супругам, детям и родителям лиц, замещавших государственные должности Ульяновской области, должности государственной гражданской службы Ульяновской области или должности в государственных органах Ульяновской области, не являющиеся должностями государственной гражданской службы Ульяновской области, и погибших при исполнении должностных (трудовых) обязанностей или умерших вследствие ранения, контузии, заболевания или увечья, полученных при исполнении должностных (трудовых) обязанностей</t>
  </si>
  <si>
    <t>Предоставление мер социальной поддержки педагогическим работникам образовательных учреждений, работающим и проживающим в сельской местности, рабочих посёлках (посёлках городского типа)</t>
  </si>
  <si>
    <t>Предоставление компенсационных выплат за проезд на садово-дачные массивы для социально не защищённых категорий лиц</t>
  </si>
  <si>
    <t>Выплата единовременной материальной помощи военнослужащим, сотрудникам правоохранительных органов и членам их семей</t>
  </si>
  <si>
    <t>Оказание мер социальной поддержки инвалидам боевых действий, проживающим на территории Ульяновской области</t>
  </si>
  <si>
    <t>Реализация мер социальной поддержки граждан, добровольно участвующих в охране общественного порядка на территории Ульяновской области</t>
  </si>
  <si>
    <t>Выплата пособий лицам, страдающим психическими расстройствами, находящимся в трудной жизненной ситуации</t>
  </si>
  <si>
    <t>Единовременные выплаты за вред, причинённый при оказании противотуберкулёзной помощи</t>
  </si>
  <si>
    <t>Обеспечение равной доступности услуг общественного транспорта для отдельных категорий граждан</t>
  </si>
  <si>
    <t>Предоставление мер поддержки творческим работникам</t>
  </si>
  <si>
    <t>Предоставление мер социальной поддержки инвалидам и участникам Великой Отечественной войны</t>
  </si>
  <si>
    <t>Предоставление мер государственной поддержки гражданам в связи с введением экономически обоснованных тарифов и нормативов потребления коммунальных услуг</t>
  </si>
  <si>
    <t>Предоставление мер социальной поддержки жёнам граждан, уволенных с военной службы</t>
  </si>
  <si>
    <t>Предоставление государственным гражданским служащим единовременной социальной выплаты на приобретение жилья</t>
  </si>
  <si>
    <t>Предоставление мер социальной поддержки гражданам, родившимся в период с 01 января 1932 года по 31 декабря 1945 года</t>
  </si>
  <si>
    <t>Выплата премий Губернатора Ульяновской области инвалидам</t>
  </si>
  <si>
    <t>Предоставление мер социальной поддержки работникам противопожарной службы Ульяновской области, профессиональных аварийно-спасательных служб и профессиональных аварийно-спасательных формирований Ульяновской области и лицам из их числа</t>
  </si>
  <si>
    <t>Предоставление мер социальной поддержки сельским старостам</t>
  </si>
  <si>
    <t>Предоставление мер социальной государственной поддержки добровольным пожарным</t>
  </si>
  <si>
    <t>Компенсационные выплаты гражданам при возникновении поствакцинальных осложнений</t>
  </si>
  <si>
    <t>Предоставление мер социальной поддержки на оплату жилищно-коммунальных услуг отдельным категориям граждан</t>
  </si>
  <si>
    <t>Выплаты инвалидам  страховых премий по договору обязательного страхования владельцев транспортных средств</t>
  </si>
  <si>
    <t>Предоставление дополнительных мер социальной поддержки многодетным семьям</t>
  </si>
  <si>
    <t>Выплата единовременных пособий гражданам, усыновившим (удочерившим) детей-сирот и детей, оставшихся без попечения родителей, на территории Ульяновской области</t>
  </si>
  <si>
    <t>Проведение ремонта жилых помещений, принадлежащих детям-сиротам и детям, оставшимся без попечения родителей, а также лицам из числа детей-сирот и детей, оставшихся без попечения родителей, на праве собственности</t>
  </si>
  <si>
    <t>Предоставление выплаты на содержание ребёнка в семье опекуна и приёмной семье, а также вознаграждение, причитающееся приёмному родителю</t>
  </si>
  <si>
    <t>Деятельность по опеке и попечительству в отношении несовершеннолетних</t>
  </si>
  <si>
    <t>Выплата ежемесячного пособия на ребёнка гражданам, имеющим детей</t>
  </si>
  <si>
    <t>Реализация мер социальной поддержки детей военнослужащих, сотрудников органов внутренних дел Федеральной службы безопасности Российской Федерации, прокуратуры Российской Федерации, органов уголовно-исполнительной системы Министерства юстиции Российской Федерации</t>
  </si>
  <si>
    <t>Дополнительная социальная поддержка семей, имеющих детей</t>
  </si>
  <si>
    <t>Выплата ежегодных премий Губернатора Ульяновской области «Семья года»</t>
  </si>
  <si>
    <t>Предоставление мер социальной поддержки по улучшению демографической ситуации в Ульяновской области</t>
  </si>
  <si>
    <t>Предоставление мер социальной поддержки по обеспечению полноценным питанием беременных женщин и кормящих матерей (в части ежемесячной денежной выплаты)</t>
  </si>
  <si>
    <t>Единовременное пособие беременной жене военнослужащего, проходящего военную службу по призыву, а также ежемесячное пособие на ребёнка военнослужащего, проходящего военную службу по призыву</t>
  </si>
  <si>
    <t>Выплата пособий по уходу за ребёнком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</si>
  <si>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Выплата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</si>
  <si>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 xml:space="preserve">Выплата пособий женщинам, вставшим на учёт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 </t>
  </si>
  <si>
    <t>Выплата пособий при рождении ребёнка гражданам, не подлежащим обязательному  социальному страхованию на случай временной нетрудоспособности и в связи с материнством</t>
  </si>
  <si>
    <t xml:space="preserve">Выплата единовременного пособия при всех формах устройства детей, лишённых родительского попечения, в семью </t>
  </si>
  <si>
    <t>Реализация мероприятий по перевозке несовершеннолетних, самостоятельно ушедших из семей, детских домов, школ-интернатов, специальных учебно-воспитательных учреждений</t>
  </si>
  <si>
    <t>1.3.1.</t>
  </si>
  <si>
    <t>1.3.2.</t>
  </si>
  <si>
    <t>Повышение уровня доступности приоритетных объектов социальной защиты и услуг</t>
  </si>
  <si>
    <t>Приспособление входной группы, оборудование путей движения внутри здания, оборудование пандусами, поручнями, тактильными полосами, лифтом, подъёмным устройством, приспособление прилегающей территории, автостоянки для инвалидов, адаптация санитарных узлов, установка системы информации и сигнализации об опасности (визуальной, звуковой, тактильной) в областных государственных учреждениях социального обслуживания:</t>
  </si>
  <si>
    <t>Областное государственное автономное учреждение социального обслуживания «Психоневрологический интернат в пос. Лесной»</t>
  </si>
  <si>
    <t>Областное государственное автономное учреждение социального обслуживания «Геронтологический центр в г. Ульяновске»</t>
  </si>
  <si>
    <t>Областное государственное автономное учреждение социального обслуживания «Психоневрологический интернат в пос. Дальнее Поле»</t>
  </si>
  <si>
    <t>Областное государственное казённое учреждение социального обслуживания «Социально-оздоровительный центр для граждан пожилого возраста и инвалидов в г. Новоульяновске»</t>
  </si>
  <si>
    <t>Областное государственное автономное учреждение социального обслуживания «Специальный дом-интернат для престарелых и инвалидов в с. Репьёвка Колхозная»</t>
  </si>
  <si>
    <t>Повышение доступности и качества реабилитационных услуг для инвалидов, в том числе для детей-инвалидов, содействие в их социальной интеграции</t>
  </si>
  <si>
    <t>Оснащение реабилитационным оборудованием областных государственных учреждений социального обслуживания</t>
  </si>
  <si>
    <t>Областное государственное казённое учреждение социального обслуживания «Реабилитационный центр для детей и подростков с ограниченными возможностями «Подсолнух» в г. Ульяновске»</t>
  </si>
  <si>
    <t>Реализация комплекса информационных, просветительских и общественных мероприятий</t>
  </si>
  <si>
    <t>Организация курса лекций по применению жестового языка для родителей детей-инвалидов с нарушением слуха, специалистов органов социальной защиты, здравоохранения</t>
  </si>
  <si>
    <t>Информационные и просветительские мероприятия, направленные на преодоление социальной разобщённости в обществе и формирование позитивного отношения в обществе к проблеме обеспечения доступной среды жизнедеятельности для инвалидов и других маломобильных групп населения (далее – МГН) в Ульяновской области</t>
  </si>
  <si>
    <t>Проведение информационно-просветительской кампании по формированию у населения позитивного образа инвалидов и других МГН, подготовка и публикация учебных, информационных, справочных, методических пособий, руководств по формированию доступной среды для инвалидов и других МГН</t>
  </si>
  <si>
    <t>Проведение месячника «Белая трость», Международного дня глухих, Дня больных рассеянным склерозом, Дня больных сахарным диабетом</t>
  </si>
  <si>
    <t xml:space="preserve">Участие сборных команд Ульяновской области в межрегиональных и всероссийских соревнованиях среди инвалидов </t>
  </si>
  <si>
    <t>Проведение летней и зимней спартакиады для инвалидов и граждан пожилого возраста</t>
  </si>
  <si>
    <t>Приобретение микроавтобуса для перевозки инвалидов и других МГН</t>
  </si>
  <si>
    <t>Доля детей-сирот и детей, оставшихся без попечения родителей, переданных на воспитание в семьи граждан Российской Федерации, проживающих на территории Ульяновской области, в общей численности детей-сирот и детей, оставшихся без попечения родителей, проживающих на территории Ульяновской области, процентов</t>
  </si>
  <si>
    <t>Целевые индикаторы подпрограммы 3</t>
  </si>
  <si>
    <t>Целевые индикаторы подпрограммы 4</t>
  </si>
  <si>
    <t xml:space="preserve">Уровень регистрируемой безработицы к численности экономически активного населения Ульяновской области, процентов </t>
  </si>
  <si>
    <t xml:space="preserve">Целевые индикаторы подпрограммы 5 </t>
  </si>
  <si>
    <t xml:space="preserve">Целевые индикаторы подпрограммы 6 </t>
  </si>
  <si>
    <t>Уровень достижения плановых значений целевых индикаторов государственной программы, процентов</t>
  </si>
  <si>
    <t>Обеспечение деятельности центрального аппарата и его территориальных органов</t>
  </si>
  <si>
    <t>Количество участников государственной программы и членов их семей, прибывших в Российскую Федерацию и зарегистрированных в территориальных органах Федеральной миграционной службы, человек</t>
  </si>
  <si>
    <t>Доля участников-заявителей подпрограммы в возрасте до 30 лет в общей численности участников подпрограммы (заявителей и членов их семей) трудоспособного возраста, процентов</t>
  </si>
  <si>
    <t>Предоставление субсидий областного бюджета Ульяновской области юридическим лицам, не являющимся государственными (муниципальными) учреждениями, индивидуальным предпринимателям, оказывающим услуги в области социального обслуживания населения</t>
  </si>
  <si>
    <t>Обращений не поступало.</t>
  </si>
  <si>
    <t>1.9.</t>
  </si>
  <si>
    <t xml:space="preserve">Реконструкция незавершенного строительстом здания ОГКУСО «Пансионат для граждан пожилого возраста в р.п.Языково» и оснащение его технологическим оборудованием </t>
  </si>
  <si>
    <t>Реализация социальных программ,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являющимся получателями страховых пенсий по старости и по инвалидности, и обучением компьютерной грамотности неработающих пенсионеров</t>
  </si>
  <si>
    <t>1.10.</t>
  </si>
  <si>
    <t>Субсидии из федерального бюджета бюджетам муниципальных образований на софинансирование расходов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</si>
  <si>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1 кв.</t>
  </si>
  <si>
    <t>4 кв.</t>
  </si>
  <si>
    <t>2 кв.</t>
  </si>
  <si>
    <t>3 кв.</t>
  </si>
  <si>
    <t>Средства на реализацию мероприятий, предусмотренных региональными программами переселения, включёнными в Государственную программу по оказанию содействия добровольному переселению в Российскую Федерацию соотечественников, проживающих за рубежом</t>
  </si>
  <si>
    <t>Доля граждан, получивших социальные услуги в учреждениях социального обслуживания, в общей численности граждан, обратившихся за получением социальных услуг в учреждениях социального обслуживания, процентов</t>
  </si>
  <si>
    <t>Причина отклонения</t>
  </si>
  <si>
    <t>Процент достижения целевого индикатора (Факт/План)</t>
  </si>
  <si>
    <t>Фактическое значение</t>
  </si>
  <si>
    <t>Плановое значение</t>
  </si>
  <si>
    <t>Наименование целевого индикатора</t>
  </si>
  <si>
    <t>"Социальная поддержка и защита населения Ульяновской области на 2014-2018 годы"</t>
  </si>
  <si>
    <t xml:space="preserve">В период областного месячника охраны труда с 01 по 30 апреля проведено 80 агитационных, пропагандистких, контрольно-надзорных, профилактических меропритий, направленных на сохранение жизни и здоровья трудящихся. Во время проведения месячника распространялись плакаты, листовки, посвящённые Вемирному дню охраны труда. Оплата за 2 квартал 2016 года составила 21,8 тыс. руб.(договор 0278 от 11.03.2016 с ООО "Первая цифровая типография").                            В VI квартале 2016 года  во исполнение постановления Правительства Ульяновской области от 14.09.2016 № 442-П проведён  областной конкурс «Лучшая организация работы по охране труда».
По итогам конкурса определены три победителя, набравшие наибольшее количество баллов:            
1 место – МУП «Ульяновская городская электросеть» - 95 баллов.
2 место – ООО «МетТра» - 94 балла.
3 место – ООО «ВиваФлекс» - 93 балла.
В соответствии с  постановлением Правительства  победителям конкурса перечислены денежные премии:
за 1 место - 45000 рублей;
за 2 место - 35000 рублей;
за 3 место - 15000 рублей.
Торжественное награждение победителей конкурса Почётными грамотами прошло в рамках проведения заседания областной трёхсторонней комиссии. 
</t>
  </si>
  <si>
    <t xml:space="preserve">Выплата пособий по безработице, стипендий, досрочных пенсий и материальной помощи безработным осуществлялась в полном объёме. Социальные выплаты за   2016 год получили 12999 человек, в том числе 11 567 человек получили пособие по безработице, 941 человек – стипендию,  человек – 99 материальную помощь,  досрочную пенсию – 392 человека. </t>
  </si>
  <si>
    <t>В связи с окончанием Указа Президента Российской Федерации от 7 мая 2012 г. № 597 «О мероприятиях по реализации государственной социальной политики», предусмотренного на период с 2013 по 2015 годы, программа в 2016 году не действует.</t>
  </si>
  <si>
    <t>За 2016 год размещено в средствах массовых информаций информационных материалов в количестве 1880 единиц, в том числе: на телевидении -32 ролика , в печатных средствах-416 изданий, изготовлено 212 буклетов,размещено на сайтах в сети Интернет -378 материалов, в иных средствах массовой информации 842 материала.</t>
  </si>
  <si>
    <t>Процент выполнения показателя составляет 98,7%. Причина невыполнения данного показателя в том, что государственная услуга по организации проведению оплачиваемых общественых работ выполнена на 85% от плана. К причинам невыполнения плана следует отнести отсутствие финансирования со стороны администрации МО г. Ульяновска, отсутствие спроса на данную государственную услугу со стороны безработных граждан и граждан, ищущих работу в г. Ульяновске.</t>
  </si>
  <si>
    <t xml:space="preserve">За 9 месяцев федеральных средсв было выплачено 2217,3. </t>
  </si>
  <si>
    <t>Меропрития выполнено на 100%</t>
  </si>
  <si>
    <t>Проведено1 социально-значимое мероприятие: Ежегодный областной конкурс "Семейные трудовые династии"</t>
  </si>
  <si>
    <t>Проведение 1-ого социально-значимого мероприятия</t>
  </si>
  <si>
    <t>Министерство, Агентство</t>
  </si>
  <si>
    <t xml:space="preserve">1) прием документов; 2) подготовка распорядительного документа; 3) предоставление выплаты. Предоставление мер государственной социальной поддержки 37 отдельных категорий специалистов </t>
  </si>
  <si>
    <t>Выплата пособия</t>
  </si>
  <si>
    <t>утепление ограждающих зданий (стен, входов, окон, подвалов, установка оконных блоков и т.д.) (ОГАУСО «Психоневрологический интернат в п.Приозёрный»)</t>
  </si>
  <si>
    <t>в графе 5 и 13 средства Главного управления</t>
  </si>
  <si>
    <t>Численность работников, занятых на работах с вредными и (или) опасными условиями труда, тыс. человек</t>
  </si>
  <si>
    <t>Удельный вес работников, занятых на работах с вредными и (или) опасными условиями труда, процентов</t>
  </si>
  <si>
    <t>Удельный расход электроэнергии на 1 кв. метр общей площади помещений, занимаемых учреждениями, подведомственными Министерству (далее – подведомственные учреждения), кВт/ч / кв. м</t>
  </si>
  <si>
    <t>Удельный расход тепловой энергии на 1 кв. метр общей площади помещений, занимаемых подведомственными учреждениями, Гкал / кв. м</t>
  </si>
  <si>
    <t>Удельный расход природного газа на 1 кв. метр общей площади помещений, занимаемых подведомственны-ми учреждениями, тыс. куб. м /кв. м</t>
  </si>
  <si>
    <t>Удельный расход воды на 1 кв. метр общей площади помещений, занимаемых подведомственными учреждениями, тыс. куб. м /кв. м</t>
  </si>
  <si>
    <t xml:space="preserve">Численность получателей государственных услуг в сфере содействия занятости населения, человек </t>
  </si>
  <si>
    <t>Численность работников, прошедших обучение по охране труда в аккредитованных обучающих организациях, человек</t>
  </si>
  <si>
    <t>Количество рабочих мест, на которых проведена специальная оценка условий труда</t>
  </si>
  <si>
    <t>Численность участников подпрограммы и членов их семей, прибывших в Российскую Федерацию и поставленных на учёт в территориальном органе Министерства внутренних дел Российской Федерации по Ульяновской области, человек</t>
  </si>
  <si>
    <t>Отчёт об исполнении плана -  графика реализации государственной программы  за 2016 год</t>
  </si>
  <si>
    <t>Сведения об объёмах финансирования за 2016 год</t>
  </si>
  <si>
    <t>1)Договора с 4 поставщиками на поставку протезно-ортопедических изделий заключены 29.01.2016г.
2) прием , проверка документов и формирование списков;  3) получателю оформляется направление в организацию, с которой заключен договор на изготовление изделий;4) по факту изготовления изделий в органы социальной защиты поставщиками предоставляются платежные документы с приложением реестра получателей изделий; 5) на основаниипредставленных документов,  учреждение социальной защиты оплачивает выданные изделия.   В течение 2016 года  обеспечили  протезно-ортопедическими изделиями 3284 человека, не имеющим инвалидности, но по медицинским показаниям нуждающимся в них.в т.ч. лица вставшие на учет в 2015 году и до 01.03.2016 года.</t>
  </si>
  <si>
    <t xml:space="preserve">За 2016 год выдано 44 свидетельства, 44 из которых реализованы. </t>
  </si>
  <si>
    <t>За 2016 год заключено 231 социальных контрактов. По состоянию на 31.12.2016 на реализацию проекта «Электронная социальная продовольственная карта» предоставлено 1526 получателям.</t>
  </si>
  <si>
    <t>За 2016 год выдано 7544 сертификатов на именной капитал «Семья». Реализовано 254 сертификата</t>
  </si>
  <si>
    <t>Значение целевого индикатора за 2016 год составило 100 % (целевой индикатор выполнен)</t>
  </si>
  <si>
    <t xml:space="preserve">Предоставление единовременного пособия осуществляется на заявительной основе. </t>
  </si>
  <si>
    <t>1) прием документов; 2) подготовка распорядительного документа; 3) предоставление выплаты. Предоставление 293 выплат лицам из числа детей-сирот и детей, оставшихся без попечения родителей</t>
  </si>
  <si>
    <t>Единовременное пособие выплачено на 529 детей.</t>
  </si>
  <si>
    <t>Значение целевого индикатора за 2016 год выполнено</t>
  </si>
  <si>
    <t>В 2016 году субсидии на оплату жилого помещения и коммунальных услуг предоставлены 30390  получателям. Выплаты произведены в полном объеме</t>
  </si>
  <si>
    <t>В 2016 году компенсации на оплату жилого помещения и коммунальных услуг предоставлены 8643 получателям. Выплаты произведены в полном объеме</t>
  </si>
  <si>
    <t>За  2016 год выплата ЕДК представлена 95629 ветеранам в полном объёме.</t>
  </si>
  <si>
    <t>За  2016 год меры социальной поддержки представлены 239 труженникам в полном объёме.</t>
  </si>
  <si>
    <t>За  2016 год меры социальной поддержки представлены  867 реабилитированному гражданину в  полном объёме.</t>
  </si>
  <si>
    <t>За 2016 год выплаты ЕДК представлены 115203 ветеранам в  полном объёме</t>
  </si>
  <si>
    <t>За  2016 год выплата пособия по погребению представлена  1678 гражданам в полном объёме.</t>
  </si>
  <si>
    <t>В 2016 году ежемесячная денежная компенсация на оплату жилого помещения и отдельных видов коммунальных услуг предоставлена 12854 педагогическим работникам сельской местности в полном объеме. Задолженности перед получателями нет.</t>
  </si>
  <si>
    <t>В 2016 году меры социальной поддержки представлены 92 инвалидам в  полном объёме.</t>
  </si>
  <si>
    <t>В 2016 году меры социальной поддержки представлены 474 гражданам в полном объёме.</t>
  </si>
  <si>
    <t>За 2016 год меры социальной поддержки представлены 927 гражданам в полном объёме.</t>
  </si>
  <si>
    <t>За 2016 год меры социальной поддержки представлены 4115 гражданам в полном объёме.</t>
  </si>
  <si>
    <t>В 2016 году меры социальной поддержки представлены 215 гражданам в полном объёме</t>
  </si>
  <si>
    <t>В 2016 году  компенсационные выплаты предоставлены 820 гражданам в полном объеме.</t>
  </si>
  <si>
    <t>За 2016 год  меры социальной поддержки представлены 221 человекам в  полном объёме.</t>
  </si>
  <si>
    <t>За 2016 год ежегодная денежная  выплата представлена 94001 гражданам в полном объёме</t>
  </si>
  <si>
    <t>В 2016 году меры социальной поддержки  представлены 9 гражданам в полном объёме</t>
  </si>
  <si>
    <t>В 2016 году меры социальной поддержки представлены 14 гражданам в  полном объёме.</t>
  </si>
  <si>
    <t>В 2016 году меры социальной поддержки представлены 2977 гражданам в полном объёме.</t>
  </si>
  <si>
    <t>В 2016 году ежегодная денежная  выплата представлена 7939 гражданам в полном объёме.</t>
  </si>
  <si>
    <t>В 2016 году в полном объёме  представлена ежемесячная денежная  компенсация  11 гражданам, единовременная денежная выплата - 1 гражданину.</t>
  </si>
  <si>
    <t>За 2016 год меры социальной поддержки представлена 2414 человекам в полном объёме.</t>
  </si>
  <si>
    <t>Данная мера соц. поддержки предоставляется по фактическому обращению граждан. В 2016 году выплата представлена 45 гражданам в полном объёме.</t>
  </si>
  <si>
    <t>В 2016 году меры социальной поддержки представлены 20551 гражданину в полном объёме.</t>
  </si>
  <si>
    <t>За . 2016 год пособие предоставлено на 59651 человек. Задолженности перед получателями нет.</t>
  </si>
  <si>
    <t>За  2016 год меры социальной поддержки  представлены 91 гражданину в  полном объёме.</t>
  </si>
  <si>
    <t>За  2016 год меры социальной поддержки  представлены 234 человекам в  полном объёме.</t>
  </si>
  <si>
    <t>За  2016 год меры социальной поддержки  представлены 2900 человекам в  полном объёме.</t>
  </si>
  <si>
    <t>За  2016 год меры социальной поддержки  представлены 35 гражданам в  полном объёме.</t>
  </si>
  <si>
    <t>Мера социальной поддержки предоставляются по факту обращения граждан. В 2016 году обращений не поступало.</t>
  </si>
  <si>
    <t>Мера социальной поддержки предосавляется по факту обращения граждан. Обращений в 2016 года не поступало.</t>
  </si>
  <si>
    <t>В  2016 году выплачено 2996 пособий. Задолженности перед получателями нет.</t>
  </si>
  <si>
    <t>В 2016 году перевозка несовершеннолетних не осуществлялась.</t>
  </si>
  <si>
    <t>За 2016 год льготным проездом воспользовалось 9166 федеральных льготников</t>
  </si>
  <si>
    <t>(получатели являются убывающей категорией льготников)</t>
  </si>
  <si>
    <t>За 2016 года ежемесячную денежную компенсацию на оплату жилого помещения и коммунальных услуг получили 350328 человек</t>
  </si>
  <si>
    <t>За 2016 год обращений за данной мерой соц.поддержки не поступало</t>
  </si>
  <si>
    <t>За 2016 год 5 граждан получили приемию Губернатора Ульяновской области "Семья года" в размере 50,0 тыс. рублей</t>
  </si>
  <si>
    <t>За 2016 год 5 граждан получили приемию Губернатора Ульяновской области в размере 30,0 тыс. рублей</t>
  </si>
  <si>
    <t xml:space="preserve">За 2016 год данной мерой социальной поддержки воспользовались 37 молодых специалистов. Мерами социальной поддержки обеспечены в полном объёме. </t>
  </si>
  <si>
    <t>За 2016 год ежемесячное денежное пособие предоставлено 132 гражданам. Денежные выплаты предоставлены в полном объёме.</t>
  </si>
  <si>
    <t>За 2016 год значение целевого индикатора выполнено</t>
  </si>
  <si>
    <t xml:space="preserve">"Социальная поддержка и защита населения Ульяновской области на 2014-2020 годы" </t>
  </si>
  <si>
    <t>за 2016 год</t>
  </si>
  <si>
    <t>4.</t>
  </si>
  <si>
    <t>5.</t>
  </si>
  <si>
    <t>За 2016 год оказана адресная материальная помощь 13460 чел., оказавшимся в трудной жизненной ситуации: на помощь в связи с пожаром – 261 чел., на лечение – 1676 чел., на газификацию жилья – 746 чел., в связи с малообеспеченностью, задолженностью по кредитам, ЖКУ, ремонтом жилья и прочее  – 1964 чел., в связи с чрезвычайной ситуацией в результате стихийных бедствий – 105 чел., единовременная денежная выплата вдова участников ликвидации последствий аварии на ЧАЭС к 30-годовщине катастрофы на ЧАЭС – 426 чел., единовременная денежная выплата гражданам, относящимся к категории «Дети войны, не имеющим иных льгот - 8281 чел. В 2016 году проведено 50 заседаний областной общественной комиссии.</t>
  </si>
  <si>
    <t>За 2016 года пенсии за выслугу лет предоставлены в полном объёме. Пенсии за выслугу лет предоставлены 774 гражданину.</t>
  </si>
  <si>
    <t>За 12 месяцев 2016 года компенсация выплачена 4539 чел. В соответствии с Постановлением №57-П компенсация назначается за проезд, осуществляемый с 1 мая по 31 октября. Задолженности перед получателями нет.</t>
  </si>
  <si>
    <t>За 2016 год единовременная материальная помощь оказана 14 чел. Задолженности перед получателями нет.</t>
  </si>
  <si>
    <t>Проведено 27 социально-значимых мероприятий (День освобождения Ленинграда от блокады; День окончания Сталинградской битвы; Проведение «Дня памяти о россиянах, исполняющих свой долг»; Митинг, посвящённый Дню освобождения узников фашизма; Митинг, посвящённый годовщине катастрофы на Чернобыльской АЭС; 25-летие государственной службе занятости населения; Встречи с ветеранами, поздравление в рамках Дня Победы; Областной фестиваль самодеятельного художественного творчества воспитанников детских домов «Храните детские сердца»; Парад ангелов; Мероприятие, посвящённое Дню социального работника; Мероприятие, посвящённое Дню памяти и скорби – дню начала Великой отечественной войны; Мероприятие, посвящённое Дню партизан и подпольщиков; День защиты детей. Старт акции «Помоги собраться в школу»; Турслёт для семей с детьми инвалидами; Спартакиада для воспитанников организаций для детей-сирот и детей, оставшихся без попечения родителей «Спортивный Олимп Поволжья»; Мероприятие, посвящённое Дню окончания Курской битвы; Экскурсионные программы «Точки роста»; Лагерь-форсайт новой социальной политики «Мы вместе»; Мероприятие, посвящённое Дню окончания Второй мировой войны; Мероприятие, посвящённое Дню пожилого человека; Митинг-реквием, посвящённый Дню памяти жертв политических репрессий; Региональный этап Интеллектуально-развивающие игры «Ума палата» в рамках проекта ПФО «Вернуть детство»; Региональный праздник – День приёмной семьи; Мероприятие, посвящённое Международному Дню инвалидов; Встреча ветеранов и молодёжью в рамках Дня окончания битвы под Москвой; Мероприятие, посвящённое День Героев Отечества; Новогодние Губернаторские ёлки).</t>
  </si>
  <si>
    <t>За 2016 год ежемесячная денежная компенсация на оплату жилого помещения и коммунальных услуг предоставлена 1875 гражданам в полном объёме</t>
  </si>
  <si>
    <t>За 2016 год произведена единовременная социальная выплата на приобретение жилья 14 государственным гражданским служащим. Все свидетельства реализованы.</t>
  </si>
  <si>
    <t>За 2016 год меры социальной поддержки  представлены 249 гражданину в полном объёме</t>
  </si>
  <si>
    <t>За 2016 год ежемесячная денежная  выплата представлена 149482 человек в полном объёме.</t>
  </si>
  <si>
    <t>С июля 2016 года была начата первая выплата указанной компенсации с доплатой за прошлый период, т.е. с января 2016 года. На отчётную дату количество  получателей составляет 4465 человек. Выплата представлена в полном объёме.</t>
  </si>
  <si>
    <t>Реконструкция клуба в ОГАУСО "Психоневрологический интернат в п.Приозёрный". 10.08.2016 заключен государственный конракт на выполнение работ с ООО "Барышремстройсервис" на сумму 2358,0 тыс.руб. Выполнено работ на сумму 2463,5т.р.</t>
  </si>
  <si>
    <t xml:space="preserve">Выполнены в полном объеме наружные сети, в том числе смонтированы: модульная котельная, газопровод и водопровод. Работы по  реконструкции выполнены на 100 % (демонтажные работы, усиления проемов, кровля, утепление чердачного перекрытия и установка окон). Продолжаются работы по внутренней отделке и устройству внутриплощадочной канализации, монтажу 2-х лифтов. Осуществляется поставка оборудования и мебели. </t>
  </si>
  <si>
    <t>Оказаны услуги по обучению компьютерной гармотности неработающих пенсионеров на основании государственного контракта от 07.11.2016 №9. За 2016 год обучено 200 чел.</t>
  </si>
  <si>
    <t>За 2016 год значение целевого индикатора составило 2% (целевой индикатор выполнен)</t>
  </si>
  <si>
    <t>За 2016 год значение целевого индикатора составило 0,2% (целевой индикатор выполнен)</t>
  </si>
  <si>
    <t>За 2016 год значение целевого индикатора составило 98,2% (целевой индикатор выполнен)</t>
  </si>
  <si>
    <t>За 2016 год значение целевого индикатора составило 100% (целевой индикатор выполнен)</t>
  </si>
  <si>
    <t>Единовременное пособие выплачено в 2016 году на 30 усыновлённых детей</t>
  </si>
  <si>
    <t>Произведено 231 выплаты 46 получателям в полном объёме за 2016 год</t>
  </si>
  <si>
    <t>За 2016 год произведено возмещение расходов 19 получателям</t>
  </si>
  <si>
    <t>За 2016 год меры социальной поддержки представлены 35 гражданам в  полном объёме.</t>
  </si>
  <si>
    <t xml:space="preserve">За 2016 год меры социальной поддержки представлены на 5264 детей. Выплата произведена в полном объёме. </t>
  </si>
  <si>
    <t>В июне 2016 года по результатам конкурса на предоставление субсидий за счёт средств областного бюджета Ульяновской области негосударственным организациям, оказывающим социальные услуги в форме социального обслуживания граждан на дому, определён победитель – общество с ограниченной ответственностью «Дэйли», с которым был заключен договор на предоставление социальных услуг на дому для 364 получателей социальных услуг, что составляет 6,5% от общего количества получателей социальных услуг на дому</t>
  </si>
  <si>
    <t>В соответствии с Законом Ульяновской области от 02.11.2011 № 180-ЗО «О некоторых мерах по улучшению демографической ситуации в Ульяновской области» предоставлены дополнительные меры социальной поддержки:
- единовременная денежная выплата в размере 10000 рублей при рождении двоих детей в результате многоплодных родов, её получили 154 семьи; 
- ежемесячная денежная выплата в размере установленного Правительством Ульяновской области среднего размера родительской платы за содержание ребенка в государственных, муниципальных образовательных учреждениях, реализующих основную общеобразовательную программу дошкольного образования, для расчета родительской платы за содержание ребенка в иных образовательных организациях, реализующих основную общеобразовательную программу дошкольного образования, на каждого ребенка, не посещающего указанные государственные, муниципальные образовательные учреждения, её получили 1386 семей;
- ежемесячная денежная выплата в размере 1000 рублей на каждого ребенка родителям-студентам, её получила 86 семей.
В 2016 году выдано 329 свидетельств о предоставлении единовременной выплаты на улучшение жилищных условий, в том числе при рождении детей в результате многоплодных родов свидетельства получили -  90 семей, при рождении четвертого или последующего ребёнка - 246 семей. В 2016 г реализовали свои свидетельства 272 семьи.</t>
  </si>
  <si>
    <t>За 2016 год количество выплат ежемесячного пособия по уходу за ребёнком составило 96621 шт. Выплата произведена в полном объёме согласно заявок на финансовое обеспечение расходов на выплату государственных пособий 11938 чел.</t>
  </si>
  <si>
    <t>Ежемесячные выплаты на обеспечение проезда произведены 33139 детям-сиротам и детям, оставшимся без попечения родителей за 2016 год.</t>
  </si>
  <si>
    <t>За 2016 год перечислены денежные средства на содержание 44880 детей, 30730 получателям ежемесячного вознаграждения.</t>
  </si>
  <si>
    <t>В 2016 году переданы субвенции для осуществления деятельности по опеке и попечительству в 23 МО, процент выполнения 100 %</t>
  </si>
  <si>
    <t>Значение целевого индикатора за 2016 год  составило 86% (целевой индикатор перевыполнен 2,38%)</t>
  </si>
  <si>
    <t>За 2016 год значение целевого индикатора составило 64 % (целевой индикатор выполнен)</t>
  </si>
  <si>
    <t>В 2016 году работы проведены в следующих организациях: 
ОГКУСО «Социальный дом-интернат для престарелых и инвалидов в с.Репьевка Колхозная» на сумму 3896,117 тыс.руб.,
ОГКУСО «Реабилитационный центр для детей и подростков с ограниченными возможностями «Подсолнух» в г.Ульяновске на сумму 7194,826 тыс.руб., 
ОГКУСО «Комплексный центр социального обслуживания в р.п.Павловка» на сумму 2850,0 тыс.руб.</t>
  </si>
  <si>
    <t>19.09.2016 заключен Госконтракт на выполнение работ на 10700,0 тыс.руб.с ООО "СУ Спецстрой2 со сроком до 25.12.2016г.     Выполнено работ на 10532,003 т.руб. Объект завершен реконструкцией в 2016 году.</t>
  </si>
  <si>
    <t xml:space="preserve">В 2016 году за счёт средств областного бюджета приобретено оборудование в ОГКУСО"Реабилитац. центр для детей и подростков с огранич.возможн."Подсолнух" в г. Ульяновске" на сумму 800,0 тыс.руб, за счёт средств федерального бюджета в ОГКУСО «Комплексный центр социального обслуживания в р.п. Павловка» на сумму 848,8 тыс. рублей. </t>
  </si>
  <si>
    <t>Заключен договор на оказание услуг по применению жестового языка для родителей детей-инвалидов, мероприятие выполнено.</t>
  </si>
  <si>
    <t xml:space="preserve">Приобретено оборудование для диспетчерского центра связи для людей с нарушениями слуха. Специалисты-переводчики жестового языка предоставляют инвалидам по слуху следующие услуги: передают информацию посредством Интернета и видеотелефонной связи любому слышащему абоненту; оказывают содействие в вызове городских служб экстренной помощи (скорой помощи, милиции, пожарной, газовой аварийной службы, службы спасения); вызывают на дом врача, специалистов социальной защиты; такси, доставку лекарственных препаратов, билетов на поезд и самолёт, доставку еды на дом, заказывают номера в гостинице. Средства освоены в полном объёме. </t>
  </si>
  <si>
    <t>Заключен государственный контракт на услуги по изготовлению печатной продукции для проведения информационно-просветительной компании на сумму 69,7 тыс. рублей. мероприятие выполнено.</t>
  </si>
  <si>
    <t>Заключен договор с ООО "Туристический центр» на организацию пассажирских перевозок участников Всероссийских соревнований инвалидов по слуху, проводимых в г. Астрахани на сумму 66,0 тыс. руб., заключен договор с ООО "Туристический центр" на оплату услуг по пассажирским перевозкам на сумму 19,0 тыс. руб.; заключен договор на оплату транспортных услуг на сумму 19,38 тыс. рублей, с ООО «Туристический центр» от 04.07.2016 № 01-12/48 оказание услуг по перевозке пассажиров; оказание услуг по перевозке участников Всероссийского Молодежного Форума на сумму 35,0 тыс. рублей; оказание услуг по перевозке участников Межрегиональных соревнований на сумму 12,0 тыс. рублей; оказание услуг по перевозке участников Всероссийского творческого конкурса на сумму 45,0 тыс. рублей; оказание услуг по перевозке участников Всероссийского творческого фестиваля на сумму 34,44 тыс. рублей; оказание услуг по перевозке участников открытого чемпионата по городскому спорту на сумму 9,18 тыс. рублей;</t>
  </si>
  <si>
    <t>Заключен договор с ООО "Фабрика идей" от 02.02.2016 № 0/12-15 на оказание услуг по проведению зимней спартакиады для инвалидов и граждан пожилого возраста на сумму 70,0 тыс. рублей, с ИП Куликов М.А. на организацию и проведению летней спартакиады для инвалидов и граждан пожилого возраста на сумму 70,0 тыс. рублей;</t>
  </si>
  <si>
    <t xml:space="preserve">В 2016 году приобретено 3 единицы специализированного автотранспорта: в ОГАУСО «Специальный дом-интернат для престарелых и инвалидов в с. Репьёвка Колхозная», ОГКУСО «Пансионат для граждан пожилого возраста в р.п. Языково», ОГБУСО «Комплексный центр социального обслуживания в р.п. Павловка». </t>
  </si>
  <si>
    <t>Средства переданы в муниципальные образования на реализацию мероприятий по обеспечению доступности приоритетных объектов на основании Соглашения от 04.06.2016 № 16-1-13-ГП-73 «О предоставлении субсидии из федерального бюджета бюджету Ульяновской области на софинансирование расходов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Исполнение составляет 95,1 процентов от утвержденных ассигнований.</t>
  </si>
  <si>
    <t>За 2016 год значение целевого индикатора составило 100 % (целевой индикатор выполнен)</t>
  </si>
  <si>
    <t>Исполнение по содержанию Департаментов социальной защиты состваляет 99,8% от плана, по Министерству 99,6%. Выплаты заработной платы, начисления на неё произведены в полном объёме. Задолженности нет.</t>
  </si>
  <si>
    <t>Исполнение по содержанию по ОГКУСО состваляет 99,9% от плана, по ОГБУСО - 99,4%, ОГАУСО - 99,9%, по ОГКУСЗН - 100%, ОГКОУ - 99,8%. Выплаты заработной платы произведена в полном объёме. Задолженности нет.</t>
  </si>
  <si>
    <t xml:space="preserve">Оказание услуг по дароботке и сопрождению  автоматизированной информационной системы территориальных департаментов и учреждений социальной защиты населения: методологическое сопровождение предоставления МСП населению Ульяновкой области по принципу одного окна с использованием АИС СЗН в связи с изменением законодательства, реализация на единой технологической платформе АИС СЗН новых мер социальной поддержки, в соответствии с вновь разработанными (вступившими в действие) нормами законодательства, системное сопровождение технологии предоставления МСП населению Ульяновской области, обеспечивающее бесперебойное и правильное функционирование специального программного обеспечения АИС СЗН, доработка, настройка автоматизированной информационной системы «Единый социальный регистр населения Ульяновской области", сопровождение механизма предоставления гос.услуг в электронном виде, сопровождение механизма взаимодействия с Сервисами СМЭВ для оказания гос.услуг. </t>
  </si>
  <si>
    <t>Проведён конкурс "Российская организация высокой социальной эффективности". Победителями и призёрами конкурса стали 26 организаций УО, из них: 1-ое место - 10 организаций, 2-ое место - 10 организаций, 3-е место - 6 организаций. Сумма, израсховдованная на организацию конкурса  - 150,0 тыс.руб; Проведён конкурс "Лучший работодатель в сфере содействия занятости населения в Ульяновской области". 19 апреля 2016 года  на ярмарке вакансий и учебных рабочих мест в городе Ульяновске состоялось награждение победителей ежегодного областного конкурса «Лучший работодатель в сфере содействия занятости населения в Ульяновской области» в номинациях: «Лучший работодатель в сфере содействия занятости населения в Ульяновской области»: работодатель со среднесписочной численностью до 30 человек включительно - МУ администрация МО Фабричновыселковское сельское поселение Новоспасского района Ульяновской области; работодатель со среднесписочной численностью от 31 до 500 человек включительно - Администрация МО «Павловский район»; работодатель со среднесписочной численностью от 501 человека и более - АО «Ульяновский моторный завод» ; «Лучший работодатель в сфере трудоустройства несовершеннолетних граждан в Ульяновской области»: МБОУ«Радищевская средняя школа № 1 имени Героя Советского Союза Д.П.Полынкина»; «Лучший работодатель в сфере трудоустройства лиц с ограниченными возможностями в Ульяновской области»: ОГБУсоциального обслуживания «Центр социального обслуживания «Парус надежды» в р.п. Кузоватово». В соответствии с постановлением Губернатора Ульяновской области от 27.04.2012 № 40 «Об учреждении ежегодной областной премии имени Михаила Ивановича Лимасова» 29.07.2016 проведён конкурс по присуждению ежегодной областной премии имени Михаила Ивановича Лимасова.
Присуждены премии:
в возрастной категории от 18 до 35 лет  аппаратчику на пропиточных агрегатах ООО «Завод ТехноНИКОЛЬ-Ульяновск» выплачена премия в размере 57 500 руб.);
в возрастной категории от 36 лет и старше – слесарю-сборщику радиоэлектронной аппаратуры и приборов производства главной сборки АО  «Ульяновский механический завод»  выплачена премия в размере 115 000 руб.).
12.09.2016 проведён ежегодный областной конкурс «Семейные трудовые династии» Ульяновской области в 2016 году.
В областном этапе конкурса «Семейные трудовые династии – 2016» приняло участие 20 семей – это лучшие представители трудовых профессий Ульяновской области.
Победителями стали 4 династии, которые первыми будут занесены в Золотую книгу Почёта семейных трудовых династий Ульяновской области.
Всем победителям конкурса были вручены: диплом ежегодного областного конкурса Ульяновской области «Семейные трудовые династии», ценный подарок и букет цветов.</t>
  </si>
  <si>
    <t xml:space="preserve">По состоянию на 01.01.2017 численность безработных граждан, зарегистрированных в государственных учреждениях службы занятости населения, составила 3459 человек. Уровень регистрируемой безработицы составил 0,53%. </t>
  </si>
  <si>
    <t>Количество работников прошедших обучение по охране труда за  2016 год - 12972человека</t>
  </si>
  <si>
    <t>В 2016 году в результате несчастных случаев на производстве пострадало 284 человека, что составляет 52,4% от прогнозируемого показателя</t>
  </si>
  <si>
    <t>В 2016 году проведена специальная оценка условий труда на 32689 рабочих местах</t>
  </si>
  <si>
    <t>В 2016 году выплаты получили 707 соотечественников.</t>
  </si>
  <si>
    <t>Причины невыполнения индикативного показателя:  частичное отсутствие у участника программы документов необходимых для организации соответствующих выплат; отсутствие участника программы на территории Ульяновской области по объективным причинам; добровольный отказ участника Програмы от выплат; невозможность осуществления выплаты в связи с болезнью участника программы, т.к. для организации выплаты необходимо личное присутствие участника Программы</t>
  </si>
  <si>
    <t>Во течение года печатались (бесплаьно) статьи  по данной программе в газете "Трудоустройство-73 регион", в "Народной газете", размещались пресс-релизы  на сайтах Правительства Ульяновской области и Главного управления труда, занятости и социального благополучия Ульяновской области.</t>
  </si>
  <si>
    <t>Причина перевыполнения планового показателя в том, что программа пользуется большой популярностью среди молодёжи. В 2016 году участниками программы в возрасте до 30-ти лет стало 202 человека.</t>
  </si>
  <si>
    <t>Показатель подсчитывается Федеральной службой  государственной статистики по Ульяновской области 1 раз в год (оперативные данные будут известны только в марте)</t>
  </si>
  <si>
    <t>Средства на социальные выплаты безработным гражданам (в соответствии с постановлением Правительства Российской Федерации от 15.04.2014 № 298 «Об утверждении государственной программы Российской Федерации «Содействие занятости населения», Федеральным законом от 02.12.2013№ 349-ФЗ «О федеральном бюджете на 2014 год и плановый период 2015 и 2016 годов»)</t>
  </si>
  <si>
    <t>Значение целевого индикатора за 2016 год составило 101,8% (целевой индикатор перевыполнен)</t>
  </si>
  <si>
    <t>Значение целевого индикатора за 2016 год составило 111,2% (целевой индикатор перевыполнен)</t>
  </si>
  <si>
    <t>Значение целевого индикатора за 2016 год составило 103,1% (целевой индикатор перевыполнен)</t>
  </si>
  <si>
    <t>Значение целевого индикатора за 2016 год составило 111,5% (целевой индикатор перевыполнен)</t>
  </si>
  <si>
    <t xml:space="preserve">Исполнение по финансированию ОГКУ ЦЗН составляет 99,35% от плана. Выплаты заработной платы, начисления на неё произведены в полном объёме. </t>
  </si>
  <si>
    <t xml:space="preserve">Исполнение по финансированию аппарата составляет 99,99% от плана. Выплаты заработной платы, начисления на неё произведены в полном объёме. </t>
  </si>
  <si>
    <t xml:space="preserve">Министерство здавоохранения, семьи и социального благополучия Ульянолвской области (далее - Министерство), Адонин Александр Алексеевич, директор департамента методологии и организации социальных выплат и жилищных субсидий </t>
  </si>
  <si>
    <t xml:space="preserve">Министерство, Адонин Александр Алексеевич, директор департамента методологии и организации социальных выплат и жилищных субсидий </t>
  </si>
  <si>
    <t xml:space="preserve">Министерство, Гурьева Наталья Сергеевна, директор департамента семейной, демографической политики и социального благополучия </t>
  </si>
  <si>
    <t>Областное государственное казённое учреждение социального обслуживания "Центр обеспечения граждан техническими средствами реабилитации и санаторно-курортным лечением и социальной адаптации для лиц без определённого места жительства и занятий в г. Ульяновске", Солдатёнков Виктор Анатольевич, директор</t>
  </si>
  <si>
    <t>Министерство,  Клементьева Татьяна Леонидовна, директор департамента бюджетного учёта, отчётности и финаносового обеспечения расходных обязательств</t>
  </si>
  <si>
    <t>Директор департамента семейной, демографической политики и социального благополучия, Гурьева Н.С.</t>
  </si>
  <si>
    <t>Министерство, Гурьева Наталья Сергеевна, директор департамента семейной, демографической политики и социального благополучия, Габбасова Наталья Николаевна, директор департамента охраны прав несовершеннолетних, областное государственное казённое учреждение социального обслуживания "Центр социально-психологической помощи семье и детям "Семья" в г. Ульяновске", Миронова Людмила Анатольевна, директор</t>
  </si>
  <si>
    <t>Агентство по развитию человеческого потенциала и трудовых ресурсов Ульяновской области (далее - Агентство)</t>
  </si>
  <si>
    <t>Министерство, Гурьева Наталья Сергеевна, директор департамента семейной, демографической политики и социального благополучия, Логинов Михаил Васильевич, директор департамента планирования и государственных закупок</t>
  </si>
  <si>
    <t>Министерство промышленности, строительства, жилищно-коммунального комплекса и транспорта Ульяновской области (далее - Министерство строительства)</t>
  </si>
  <si>
    <t>Министерство строительства</t>
  </si>
  <si>
    <t xml:space="preserve">Ульяновское областное государственное казённое  учреждение социальной защиты населения "Единый областной центр социальных выплат", Казаков Владимир Валерьевич, директор </t>
  </si>
  <si>
    <t>Министерство, Логинов Михаил Васильевич, директор департамента планирования и государственных закупок, Клементьева Татьяна Леонидовна, директор департамента бюджетного учёта, отчётности и финаносового обеспечения расходных обязательств</t>
  </si>
  <si>
    <t>Министерство, Габбасова Наталья Николаевна, директор департамента охраны прав несовершеннолетних</t>
  </si>
  <si>
    <t xml:space="preserve">Министерство, Габбасова Наталья Николаевна, директор департамента охраны прав несовершеннолетних, Гурьева Наталья Сергеевна, директор департамента семейной, демографической политики и социального благополучия </t>
  </si>
  <si>
    <t>Агентство, Савельева Г.А., заместитель руководителя-директор департамента занятости населения</t>
  </si>
  <si>
    <t>Агентство, Круглова Э.В., директор департамента анализа и разработки стратегических направления развития человеческого потенциала и трудовых ресурсов Ульяновской области</t>
  </si>
  <si>
    <t xml:space="preserve">Агентство,Ерганова Лариса Ивановна, референт департамента труда и социального партнёрства </t>
  </si>
  <si>
    <t>Агентство, Савельева Г.А., заместитель руководителя-директор департамента занятости населения; Алексахин А.П. - заместитель руководителя-директор департамента</t>
  </si>
  <si>
    <t>Агентство, Азарова Л.П.,референт</t>
  </si>
  <si>
    <t xml:space="preserve">Агентство, Ерганова Лариса Ивановна, референт департамента труда и социального партнёрства </t>
  </si>
  <si>
    <t xml:space="preserve">Агентство, ФИО, Круглова Э.В., директор департамента анализа и разработки стратегических направления развития человеческого потенциала и трудовых </t>
  </si>
  <si>
    <t>Агентство, ФИО, Романькова Н.В., референт департамента занятости населения</t>
  </si>
  <si>
    <t>Агентство,  Ковальчук В.И., референт департамента занятости населения</t>
  </si>
  <si>
    <t>Агентство, Ковальчук В.И.,референт департамента занятости населения</t>
  </si>
  <si>
    <t>Министерство, Логинов Михаил Васильевич, директор департамента планирования и государственных закупок</t>
  </si>
  <si>
    <t>Агентство, Зинченко В.С., директор департамента административно-правового и финансового обеспечения</t>
  </si>
  <si>
    <t>В соответствии с распоряжением Правительства Ульяновской области от 14.07.2016 № 374-пр «О передаче функций и полномочий учредителя» функции и полномочия учредителя областного государственного казённого учреждения социального обслуживания «Центр социально-психологической помощи семье и детям «Семья» в г. Ульяновске» перераспределяются средства с соисполнителя мероприятий – Правительство Ульяновской области на Министерство здравоохранения, семьи и социального благополучия Ульяновской области на пункт 1.2</t>
  </si>
  <si>
    <t>Ульяновское областное государственное казённое учреждение социальной защиты населения в г. Ульяновске, Волков Валерий Александрович, заместитель директора</t>
  </si>
  <si>
    <t>Предоставление субсидий  на оплату жилого помещения и коммунальных услуг 22408 граждан</t>
  </si>
  <si>
    <t>Предоставление компенсаций по оплате жилого помещения и коммунальных услуг 7000 граждан</t>
  </si>
  <si>
    <t>Сбор пакетов документов территориальными органами, принятие решения о выплате, оформление решения протоколом, подготовка распоряжения на перечисление денежных средств. Предоставление адресной материальной помощи 5600 семьям</t>
  </si>
  <si>
    <t>Сбор пакетов документов от территориальных органов СЗН, подготовка заседания областной общественной комиссии, оформление протокола комиссии, подготовка распоряжения на перечисление денежных средств. Предоставление адресной материальной помощи 9784 гражданам</t>
  </si>
  <si>
    <t>1) прием  и проверка документов; 2) поучатель берёт направыление в организации с которой заключен договор на изготовление изделий;3) по факту изготовления изделий в органы социальной защиты поставщиками предоставляется реестр получателей изделий; 4) на основании реестра органы социальной защиты оплачивают произведённые изделия. Приобретение протезно-ортопедических изделий 3350 лицам, не имеющим инвалидности, но по медицинским показаниям нуждающимся в них</t>
  </si>
  <si>
    <t>Предоставление мер социальной поддержки 99314 ветеранам труда. По оплате ЖКУ: 1. Реестры получателей направляются в расчётную организацию (РО). 2. РО осуществляет расчёт сумм ЕДК. 3. Получение от РО реестров с рассчитанными суммами ЕДК. 4 Формирование выплатных документов на представление ЕДК через почтовые отделения и кредитные организации.</t>
  </si>
  <si>
    <t>1) прием документов; 2) подготовка распорядительного документа; 3) предоставление выплаты. Предоставление мер социальной поддержки 298 труженикам тыла</t>
  </si>
  <si>
    <t>Предоставление мер социальной поддержки 926  реабилитированным лицам и лицам, пострадавшим от политических репрессий</t>
  </si>
  <si>
    <t>Предоставление мер социальной поддержки 115565 ветеранам труда Ульяновской области</t>
  </si>
  <si>
    <t>Ежемесячные, ежегодные и единовременные  выплаты 136 Почётным гражданам Ульяновской области. 1.Назначение осуществляется на основании Распоряжения Губернатора Ульяновской области "О присвоении звания  "Почётный гражданин Ульяновской области" 2.Приём документов  3. Формирование выплатных документов . 4. Направление выплатных документов в Сбербанк и Главпочтамт.</t>
  </si>
  <si>
    <t>Ежемесячное предоставление пенсии за выслугу лет 736 бывшим гос. служащим Ульяновской области. 1. Прием документов. 2. Принятие Распоряжения Минздравсоцразвития Ульяновской области о назначении (об отказе) пенсии за выслугу лет. 3. Назначение пенсии. 4. Формирование выплатных документов. 5. Направление выплатных документов в Сбербанк и Главпочтамт.</t>
  </si>
  <si>
    <t>Предоставление мер социальной поддержки 12770 педагогическим работникам образовательных учреждений</t>
  </si>
  <si>
    <t>1) прием документов; 2) подготовка распорядительного документа; 3) предоставление выплаты. Оказание  помощи 6 гражданам</t>
  </si>
  <si>
    <t>Проведение 27 социально-значимых мероприятий по отдельному списку. Средства на проведение мероприятий предусмотрены Законом Ульяновской области от 11.12.2015 № 197-ЗО "Об областном бюджете на 2016 год"</t>
  </si>
  <si>
    <t>Ежемесячное предоставление материального обеспечения 2 вдов. 1. Ежемесячное формирование выплатных  документов на Сбербанк.</t>
  </si>
  <si>
    <t>предоставление 13 государственным гражданским служащим единовременной социальной выплаты на приобретение жилья</t>
  </si>
  <si>
    <t>1) прием документов; 2) подготовка распорядительного документа; 3) предоставление ежегодной премии 5 инвалидам</t>
  </si>
  <si>
    <t>1) прием документов; 2) подготовка распорядительного документа; 3) предоставление выплаты. Предоставление единовременного пособия 1 работнику противопожарной службы Ульяновской области</t>
  </si>
  <si>
    <t>предоставление социальной выплаты на приобретение жилья 43 ветеранам и инвалидам</t>
  </si>
  <si>
    <t>1) прием документов; 2) подготовка распорядительного документа; 3) предоставление выплаты. Предоставление мер социальной поддержки 8051 лицам награжденным знаком «Почетный донор СССР» и «Почетный донор России»</t>
  </si>
  <si>
    <t>Компенсационные выплаты 11 гражданам</t>
  </si>
  <si>
    <t>Предоставление мер социальной поддержки на оплату жилищно-коммунальных услуг 118615 отдельным категориям граждан  1. Реестры получателей направляются в расчётную организацию (РО). 2. РО осуществляет расчёт сумм ЕДК. 3. Получение от РО реестров с рассчитанными суммами ЕДК. 4 Формирование выплатных документов на представление ЕДК через почтовые отделения и кредитные организации.</t>
  </si>
  <si>
    <t>проведение работ незавершенного строительством здания</t>
  </si>
  <si>
    <t>проведение ремонта клуба, жилых помещений</t>
  </si>
  <si>
    <t>Оказаны услуги по обучению компьютерной гармотности неработающих пенсионеров</t>
  </si>
  <si>
    <t>1) прием документов; 2) проверка документов; 3) принятие решения о назначении пособия; 4) выплата пособия. Выплата единовременного пособия на 36 усыновлённых детей</t>
  </si>
  <si>
    <t>1) прием документов; 2) составление акта обследования жилого помещения, проверка выполненных работ; 3) рассмотрение документов на комиссии; 4) принятие решения об окончании ремонта; 5) перечисление денежных средств. Проведен ремонт 24 детям-сиротам и детям, оставшимся без попечения родителе</t>
  </si>
  <si>
    <t>1) приём документов; 2) приобретение уполномоченным органом проездных документов; 3) представление уполномоченным органом финансовой отчетности об использовании средств в Минстерство финансов Ульяновской области. Оплата проезда к месту лечения и обратно 3 детям-сиротам и детям, оставшихся без попечения родителей</t>
  </si>
  <si>
    <t>1) прием документов; 2) подготовка распорядительного документа; 3) перечисление денежных средств. Возмещение расходов 9 детям-сиротам и детям, оставшимся без попечения родителей, лицам из их числа</t>
  </si>
  <si>
    <t>1) прием документов; 2) подготовка распорядительного документа; 3) предоставление выплаты. Выплата ежемесячного пособия на 64700 ребёнка гражданам, имеющим детей</t>
  </si>
  <si>
    <t xml:space="preserve">1) прием документов; 2) подготовка распорядительного документа; 3) предоставление выплаты. Реализация мер социальной поддержки 50 детей  </t>
  </si>
  <si>
    <t>Реализация и выдача государственных сертификатов на именной капитал "Семья" в количестве 360</t>
  </si>
  <si>
    <t>В соответствии с Постановлением Губернатора Ульяновской области от 19.03.2009г. № 15 "Об учреждении ежегодной премии Губернатора "Семья года"Выплачивается 5 ежегодных премий Губернатора Ульяновской области «Семья года»</t>
  </si>
  <si>
    <t xml:space="preserve">1) прием документов; 2) подготовка распорядительного документа; 3) предоставление выплаты. Ежемесячная выплата на 5228 детей до достижения им возраста 3 лет  </t>
  </si>
  <si>
    <t>1) прием документов; 2) подготовка распорядительного документа; 3) предоставление выплаты. Предоставление мер социальной поддержи 83 семьи, в которых оба родителя являются инвалидами и воспитывают несовершеннолетних детей; 267 семей, в которых единственный родитель инвалид и воспитывает несовершеннолетних детей</t>
  </si>
  <si>
    <t>Предоставление единовременных выплат при рождении детей в результате многоплодных родов, мера социальной поддержки одиноких матерей (отцов), меры социальной  поддержки студенческих семей, имеющих детей, единовременная выплата на приобретение жилого помещения</t>
  </si>
  <si>
    <t>1) прием документов; 2) подготовка распорядительного документа; 3) предоставление выплаты. ежемесячная денежная выплата 250 беременным женщинам и кормящим матерям</t>
  </si>
  <si>
    <t>1) прием документов; 2) подготовка распорядительного документа; 3) предоставление выплаты. Единовременное пособие 49 беременным женам военнослужащих</t>
  </si>
  <si>
    <t>1) прием документов; 2) подготовка распорядительного документа; 3) предоставление выплаты. Выплата пособий по уходу за ребёнком до достижения им возраста полутора лет 12000 гражданам</t>
  </si>
  <si>
    <t xml:space="preserve">1) прием документов; 2) подготовка распорядительного документа; 3) предоставление выплаты. Выплата 1 пособия по беременности и родам </t>
  </si>
  <si>
    <t>1) прием документов; 2) подготовка распорядительного документа; 3) предоставление выплаты. Выплата 1 пособия</t>
  </si>
  <si>
    <t>1) прием документов; 2) подготовка распорядительного документа; 3) предоставление выплаты. Выплата 3100 пособий</t>
  </si>
  <si>
    <t>1) прием документов; 2) подготовка распорядительного документа; 3) перечисление денежных средств. Выплата единовременного пособия 480 получателям</t>
  </si>
  <si>
    <t>1) прием заявок от МО; 2) предоставление субвенций МО; 3) перечисление денежных средств. Ежемесячная выплата на проезд 2700 детям-сиротам и детям, оставшимся без попечения родителей</t>
  </si>
  <si>
    <t xml:space="preserve">1) прием заявок от МО; 2) предоставление субвенций МО; 3) перечисление денежных средств. 46128 получателей (выплаты на содержание ребёнка); 22440 получателей (выплаты вознаграждения приемному родителю) </t>
  </si>
  <si>
    <t>В 2016 году работы проведены в следующих организациях за счёт средств областного бюджета: 
ОГКУ для детей-сирот и детей, оставшихся без попеч. родит.- Майнский спец.(корр.) дет. дом для детей с огр. возм. здоровья "Орбита" на сумму 625,788267 тыс. руб.,
ОГКУ .для детей-сирот и детей, оставшихся без попечения родителей - специал. (коррек.) детский дом для детей с огранич. возмож. здоровья "Дом детства" на сумму 314,23662 тыс. руб., 
ОГКУСО"Реабилитац. центр для детей и подростков с огранич.возможн."Подсолнух" в г. Ульяновске" на сумму 59,8 тыс.руб.
Средства федерального бюджета направленны на повышение уровня доступности  в ОГКУСО «Реабилитационный центр для детей и подростков с ограниченными  возможностями «Подсолнух» в г. Ульяновске» - 3 500 тыс. рублей.ъ Средства освоены в полном объёме.</t>
  </si>
  <si>
    <t>проведение работ по адаптации (установка пандуса, поручней, обустроены санузлы, укладка тактильных плиток, приспособление входных групп) для инвалидов</t>
  </si>
  <si>
    <t>проведение работ по реконструкции перехода между спальным и лечебными корпусами с установкой грузопассажирского (больничного) лифта</t>
  </si>
  <si>
    <t>Оснащение реабилитационным оборудованием</t>
  </si>
  <si>
    <t xml:space="preserve">Разработка и издание информационно-методического материала </t>
  </si>
  <si>
    <t>будет проведено 4 социально-значимых мероприятия для инвалидов</t>
  </si>
  <si>
    <t xml:space="preserve">Участие детей инвалидов по зрению в Чемпионате России по легкой атлетике , Участие в всероссийских соревнованиях инвалидов по слуху </t>
  </si>
  <si>
    <t>спортивные соревнования для инвалидов и граждан пожилого возраста общее количество участников 100 человек</t>
  </si>
  <si>
    <t>будет приобретено 3 единицы специализированного транспорта для учреждения социального обслуживания населения</t>
  </si>
  <si>
    <t>Оорудование диспетчерского центра связи для глухих</t>
  </si>
  <si>
    <t>Оказание государственной услуги населению 210 тыс. услуг</t>
  </si>
  <si>
    <t>Направление на обучение женщин в период отпуска по уходу за ребёнком до трёх лет с учётом востребованных на рынке труда профессий. Организация обучения 300 женщин в период отпуска по уходу за ребёнком до трёх лет</t>
  </si>
  <si>
    <t>Проведение конкурсов</t>
  </si>
  <si>
    <t>Проведение областного конкурса «Лучший специалист по охране труда 2015года» запланирован Минздравсоцразвития Ульяновской области на 2015-2017 годы. Средства на проведение мероприятий предусмотрены Законом Ульяновской области от 02.12.2014 № 190-ЗО "Об областном бюджете на 2015 год и на плановый период 2016 и 2017 годов". НПА находиться в стадии доработки.</t>
  </si>
  <si>
    <t xml:space="preserve">Осуществление социальных выплат безработным гражданам  - 9057 чел.. Возмещение затрат Пенсионному фонду РФ за выплаченные пенсии, назначенные безработным гражданам досрочно (включая расходы на их доставку). Выплата стипендий гражданам, обучающимся по направлению органов службы занятости. Оплата банковских услуг. </t>
  </si>
  <si>
    <t>Публикация в периодических печатных изданиях (размещение статей в газете, публикаций на официальных сайтах, ), изготовление печатной продукции. Услуги по информированию 8000 граждан</t>
  </si>
  <si>
    <t>1) прием документов; 2) подготовка распорядительного документа; 3) предоставление выплатыПособия планируется выплатить 1500 соотечественникам</t>
  </si>
  <si>
    <t>Разработка рекламной продукции по программе переселения, Размещение информации в СМИ</t>
  </si>
  <si>
    <t>содержание центра, оказание Психолого-педагогическая помощь гражданам в трудной жизненной ситуации и семьям в социально-опасном положении 32175 чел.дн. Психологическая коррекция нарушений общения и искажений в психическом развитии у детей и отдельных граждан 14964 чел. дн. Организация работы телефона экстренной психологической помощи 8760 часов. Организационно-методическая работа 1778,4 часа</t>
  </si>
  <si>
    <t>Министерство здравоохранения, семьи и социального благополучия Ульяновской области (далее - Министерство), Агентство по развитию человеческого потенциала и трудовых ресурсов Ульяновской области (далее - Агентство)</t>
  </si>
  <si>
    <t>Министерство, Министерство строительства</t>
  </si>
  <si>
    <t>минстрой</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</si>
</sst>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р_._-;\-* #,##0.00_р_._-;_-* &quot;-&quot;??_р_._-;_-@_-"/>
    <numFmt numFmtId="164" formatCode="_-* #,##0.000_р_._-;\-* #,##0.000_р_._-;_-* &quot;-&quot;??_р_._-;_-@_-"/>
    <numFmt numFmtId="165" formatCode="_-* #,##0.00_р_._-;\-* #,##0.00_р_._-;_-* &quot;-&quot;???_р_._-;_-@_-"/>
    <numFmt numFmtId="166" formatCode="_-* #,##0.0_р_._-;\-* #,##0.0_р_._-;_-* &quot;-&quot;??_р_._-;_-@_-"/>
    <numFmt numFmtId="167" formatCode="0.0"/>
    <numFmt numFmtId="168" formatCode="_-* #,##0.0_р_._-;\-* #,##0.0_р_._-;_-* &quot;-&quot;?_р_._-;_-@_-"/>
    <numFmt numFmtId="169" formatCode="[$-419]General"/>
    <numFmt numFmtId="170" formatCode="_-* #,##0_р_._-;\-* #,##0_р_._-;_-* &quot;-&quot;??_р_._-;_-@_-"/>
    <numFmt numFmtId="171" formatCode="0.0%"/>
    <numFmt numFmtId="172" formatCode="#,##0.0"/>
    <numFmt numFmtId="173" formatCode="_-* #,##0.0000_р_._-;\-* #,##0.0000_р_._-;_-* &quot;-&quot;??_р_._-;_-@_-"/>
    <numFmt numFmtId="174" formatCode="#,##0.000"/>
    <numFmt numFmtId="175" formatCode="_-* #,##0.000_р_._-;\-* #,##0.000_р_._-;_-* &quot;-&quot;???_р_._-;_-@_-"/>
    <numFmt numFmtId="176" formatCode="_-* #,##0.0000000_р_._-;\-* #,##0.0000000_р_._-;_-* &quot;-&quot;???_р_._-;_-@_-"/>
    <numFmt numFmtId="177" formatCode="_-* #,##0.00_р_._-;\-* #,##0.00_р_._-;_-* &quot;-&quot;?_р_._-;_-@_-"/>
    <numFmt numFmtId="178" formatCode="_-* #,##0.000_р_._-;\-* #,##0.000_р_._-;_-* &quot;-&quot;?_р_._-;_-@_-"/>
    <numFmt numFmtId="179" formatCode="#,##0.0000"/>
    <numFmt numFmtId="180" formatCode="_-* #,##0.00000_р_._-;\-* #,##0.00000_р_._-;_-* &quot;-&quot;??_р_._-;_-@_-"/>
    <numFmt numFmtId="181" formatCode="#,##0.00000"/>
    <numFmt numFmtId="182" formatCode="#,##0.0_ ;\-#,##0.0\ "/>
    <numFmt numFmtId="183" formatCode="0.000"/>
  </numFmts>
  <fonts count="47" x14ac:knownFonts="1">
    <font>
      <sz val="11"/>
      <color theme="1"/>
      <name val="Calibri"/>
      <family val="2"/>
      <scheme val="minor"/>
    </font>
    <font>
      <sz val="11"/>
      <color indexed="8"/>
      <name val="Calibri"/>
      <family val="2"/>
      <charset val="204"/>
    </font>
    <font>
      <sz val="11"/>
      <color indexed="8"/>
      <name val="Calibri"/>
      <family val="2"/>
      <charset val="204"/>
    </font>
    <font>
      <sz val="11"/>
      <color indexed="8"/>
      <name val="Calibri"/>
      <family val="2"/>
      <charset val="204"/>
    </font>
    <font>
      <sz val="11"/>
      <color indexed="8"/>
      <name val="Calibri"/>
      <family val="2"/>
      <charset val="204"/>
    </font>
    <font>
      <sz val="11"/>
      <color indexed="8"/>
      <name val="Calibri"/>
      <family val="2"/>
      <charset val="204"/>
    </font>
    <font>
      <sz val="11"/>
      <color indexed="8"/>
      <name val="Calibri"/>
      <family val="2"/>
      <charset val="204"/>
    </font>
    <font>
      <sz val="11"/>
      <color indexed="8"/>
      <name val="Calibri"/>
      <family val="2"/>
      <charset val="204"/>
    </font>
    <font>
      <sz val="14"/>
      <color indexed="8"/>
      <name val="Times New Roman"/>
      <family val="1"/>
      <charset val="204"/>
    </font>
    <font>
      <sz val="12"/>
      <color indexed="8"/>
      <name val="Times New Roman"/>
      <family val="1"/>
      <charset val="204"/>
    </font>
    <font>
      <b/>
      <sz val="14"/>
      <color indexed="8"/>
      <name val="Times New Roman"/>
      <family val="1"/>
      <charset val="204"/>
    </font>
    <font>
      <sz val="8"/>
      <color indexed="8"/>
      <name val="Times New Roman"/>
      <family val="1"/>
      <charset val="204"/>
    </font>
    <font>
      <sz val="10"/>
      <color indexed="8"/>
      <name val="Times New Roman"/>
      <family val="1"/>
      <charset val="204"/>
    </font>
    <font>
      <sz val="11"/>
      <color indexed="8"/>
      <name val="Calibri"/>
      <family val="2"/>
    </font>
    <font>
      <sz val="14"/>
      <name val="Times New Roman"/>
      <family val="1"/>
      <charset val="204"/>
    </font>
    <font>
      <sz val="10"/>
      <name val="Times New Roman"/>
      <family val="1"/>
      <charset val="204"/>
    </font>
    <font>
      <sz val="11"/>
      <name val="Calibri"/>
      <family val="2"/>
    </font>
    <font>
      <b/>
      <sz val="10"/>
      <color indexed="8"/>
      <name val="Times New Roman"/>
      <family val="1"/>
      <charset val="204"/>
    </font>
    <font>
      <b/>
      <sz val="10"/>
      <name val="Times New Roman"/>
      <family val="1"/>
      <charset val="204"/>
    </font>
    <font>
      <sz val="10"/>
      <color indexed="8"/>
      <name val="Times New Roman"/>
      <family val="1"/>
      <charset val="204"/>
    </font>
    <font>
      <sz val="11"/>
      <color indexed="8"/>
      <name val="Calibri"/>
      <family val="2"/>
      <charset val="204"/>
    </font>
    <font>
      <sz val="11"/>
      <color indexed="8"/>
      <name val="Calibri"/>
      <family val="2"/>
    </font>
    <font>
      <b/>
      <sz val="11"/>
      <name val="Times New Roman"/>
      <family val="1"/>
      <charset val="204"/>
    </font>
    <font>
      <b/>
      <sz val="12"/>
      <name val="Times New Roman"/>
      <family val="1"/>
      <charset val="204"/>
    </font>
    <font>
      <sz val="10"/>
      <name val="Calibri"/>
      <family val="2"/>
      <charset val="204"/>
    </font>
    <font>
      <sz val="9"/>
      <name val="Times New Roman"/>
      <family val="1"/>
      <charset val="204"/>
    </font>
    <font>
      <sz val="11"/>
      <name val="Times New Roman"/>
      <family val="1"/>
      <charset val="204"/>
    </font>
    <font>
      <sz val="9"/>
      <color indexed="8"/>
      <name val="Times New Roman"/>
      <family val="1"/>
      <charset val="204"/>
    </font>
    <font>
      <sz val="8"/>
      <name val="Times New Roman"/>
      <family val="1"/>
      <charset val="204"/>
    </font>
    <font>
      <sz val="8"/>
      <name val="Calibri"/>
      <family val="2"/>
    </font>
    <font>
      <sz val="11"/>
      <name val="Calibri"/>
      <family val="2"/>
    </font>
    <font>
      <sz val="12"/>
      <name val="Times New Roman"/>
      <family val="1"/>
      <charset val="204"/>
    </font>
    <font>
      <sz val="11"/>
      <color indexed="8"/>
      <name val="Calibri"/>
      <family val="2"/>
    </font>
    <font>
      <sz val="10"/>
      <color indexed="8"/>
      <name val="Times New Roman"/>
      <family val="1"/>
      <charset val="204"/>
    </font>
    <font>
      <sz val="7.6"/>
      <name val="Times New Roman"/>
      <family val="1"/>
      <charset val="204"/>
    </font>
    <font>
      <sz val="11"/>
      <color theme="1"/>
      <name val="Calibri"/>
      <family val="2"/>
      <charset val="204"/>
      <scheme val="minor"/>
    </font>
    <font>
      <sz val="11"/>
      <color rgb="FF000000"/>
      <name val="Calibri"/>
      <family val="2"/>
      <charset val="204"/>
    </font>
    <font>
      <sz val="11"/>
      <color theme="1"/>
      <name val="Calibri"/>
      <family val="2"/>
      <scheme val="minor"/>
    </font>
    <font>
      <sz val="11"/>
      <name val="Calibri"/>
      <family val="2"/>
      <scheme val="minor"/>
    </font>
    <font>
      <sz val="8.5"/>
      <name val="Times New Roman"/>
      <family val="1"/>
      <charset val="204"/>
    </font>
    <font>
      <b/>
      <sz val="14"/>
      <name val="Times New Roman"/>
      <family val="1"/>
      <charset val="204"/>
    </font>
    <font>
      <sz val="10"/>
      <name val="Calibri"/>
      <family val="2"/>
    </font>
    <font>
      <b/>
      <sz val="16"/>
      <name val="Times New Roman"/>
      <family val="1"/>
      <charset val="204"/>
    </font>
    <font>
      <b/>
      <sz val="6"/>
      <name val="Times New Roman"/>
      <family val="1"/>
      <charset val="204"/>
    </font>
    <font>
      <b/>
      <sz val="11"/>
      <name val="Calibri"/>
      <family val="2"/>
    </font>
    <font>
      <sz val="16"/>
      <name val="Calibri"/>
      <family val="2"/>
    </font>
    <font>
      <b/>
      <sz val="10"/>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26"/>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bottom/>
      <diagonal/>
    </border>
    <border>
      <left/>
      <right style="medium">
        <color auto="1"/>
      </right>
      <top style="medium">
        <color indexed="64"/>
      </top>
      <bottom style="thin">
        <color indexed="64"/>
      </bottom>
      <diagonal/>
    </border>
    <border>
      <left style="medium">
        <color auto="1"/>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19">
    <xf numFmtId="0" fontId="0" fillId="0" borderId="0"/>
    <xf numFmtId="169" fontId="36"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9" fontId="13" fillId="0" borderId="0" applyFont="0" applyFill="0" applyBorder="0" applyAlignment="0" applyProtection="0"/>
    <xf numFmtId="9" fontId="1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cellStyleXfs>
  <cellXfs count="952">
    <xf numFmtId="0" fontId="0" fillId="0" borderId="0" xfId="0"/>
    <xf numFmtId="0" fontId="8" fillId="0" borderId="0" xfId="0" applyFont="1" applyFill="1"/>
    <xf numFmtId="4" fontId="17" fillId="0" borderId="1" xfId="0" applyNumberFormat="1" applyFont="1" applyFill="1" applyBorder="1"/>
    <xf numFmtId="0" fontId="17" fillId="0" borderId="1" xfId="0" applyNumberFormat="1" applyFont="1" applyFill="1" applyBorder="1"/>
    <xf numFmtId="4" fontId="17" fillId="0" borderId="1" xfId="0" applyNumberFormat="1" applyFont="1" applyFill="1" applyBorder="1" applyAlignment="1">
      <alignment horizontal="justify" vertical="center" wrapText="1"/>
    </xf>
    <xf numFmtId="0" fontId="12" fillId="0" borderId="1" xfId="0" applyNumberFormat="1" applyFont="1" applyFill="1" applyBorder="1"/>
    <xf numFmtId="4" fontId="12" fillId="0" borderId="1" xfId="0" applyNumberFormat="1" applyFont="1" applyFill="1" applyBorder="1" applyAlignment="1">
      <alignment horizontal="justify" vertical="center" wrapText="1"/>
    </xf>
    <xf numFmtId="4" fontId="12" fillId="0" borderId="1" xfId="0" applyNumberFormat="1" applyFont="1" applyFill="1" applyBorder="1" applyAlignment="1">
      <alignment vertical="center"/>
    </xf>
    <xf numFmtId="0" fontId="12" fillId="0" borderId="1" xfId="0" applyFont="1" applyBorder="1" applyAlignment="1">
      <alignment horizontal="justify" vertical="center" wrapText="1"/>
    </xf>
    <xf numFmtId="4" fontId="12" fillId="0" borderId="2" xfId="0" applyNumberFormat="1" applyFont="1" applyFill="1" applyBorder="1" applyAlignment="1">
      <alignment vertical="center"/>
    </xf>
    <xf numFmtId="4" fontId="15" fillId="0" borderId="1" xfId="90" applyNumberFormat="1" applyFont="1" applyFill="1" applyBorder="1" applyAlignment="1">
      <alignment vertical="center" wrapText="1"/>
    </xf>
    <xf numFmtId="4" fontId="15" fillId="0" borderId="1" xfId="90" applyNumberFormat="1" applyFont="1" applyFill="1" applyBorder="1" applyAlignment="1">
      <alignment horizontal="justify" vertical="center" wrapText="1"/>
    </xf>
    <xf numFmtId="0" fontId="15" fillId="0" borderId="1" xfId="90" applyFont="1" applyFill="1" applyBorder="1" applyAlignment="1">
      <alignment vertical="center" wrapText="1"/>
    </xf>
    <xf numFmtId="0" fontId="15" fillId="0" borderId="1" xfId="90" applyFont="1" applyFill="1" applyBorder="1" applyAlignment="1">
      <alignment horizontal="justify" vertical="center" wrapText="1"/>
    </xf>
    <xf numFmtId="43" fontId="12" fillId="0" borderId="1" xfId="380" applyFont="1" applyFill="1" applyBorder="1" applyAlignment="1">
      <alignment vertical="center"/>
    </xf>
    <xf numFmtId="43" fontId="15" fillId="0" borderId="1" xfId="380" applyFont="1" applyFill="1" applyBorder="1" applyAlignment="1">
      <alignment vertical="center" wrapText="1"/>
    </xf>
    <xf numFmtId="43" fontId="15" fillId="0" borderId="1" xfId="38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17" fillId="0" borderId="1" xfId="0" applyNumberFormat="1" applyFont="1" applyFill="1" applyBorder="1" applyAlignment="1">
      <alignment wrapText="1"/>
    </xf>
    <xf numFmtId="4" fontId="17" fillId="0" borderId="1" xfId="0" applyNumberFormat="1" applyFont="1" applyFill="1" applyBorder="1" applyAlignment="1">
      <alignment vertical="center"/>
    </xf>
    <xf numFmtId="4" fontId="18" fillId="0" borderId="1" xfId="0" applyNumberFormat="1" applyFont="1" applyFill="1" applyBorder="1" applyAlignment="1">
      <alignment horizontal="left" vertical="center" wrapText="1"/>
    </xf>
    <xf numFmtId="4" fontId="17" fillId="0" borderId="3" xfId="0" applyNumberFormat="1" applyFont="1" applyFill="1" applyBorder="1" applyAlignment="1">
      <alignment wrapText="1"/>
    </xf>
    <xf numFmtId="4" fontId="17" fillId="0" borderId="3" xfId="0" applyNumberFormat="1" applyFont="1" applyFill="1" applyBorder="1" applyAlignment="1">
      <alignment vertical="center"/>
    </xf>
    <xf numFmtId="4" fontId="12" fillId="0" borderId="1" xfId="0" applyNumberFormat="1" applyFont="1" applyFill="1" applyBorder="1" applyAlignment="1">
      <alignment wrapText="1"/>
    </xf>
    <xf numFmtId="171" fontId="12" fillId="0" borderId="1" xfId="376" applyNumberFormat="1" applyFont="1" applyFill="1" applyBorder="1" applyAlignment="1">
      <alignment vertical="center" wrapText="1"/>
    </xf>
    <xf numFmtId="4" fontId="12" fillId="0" borderId="4" xfId="0" applyNumberFormat="1" applyFont="1" applyFill="1" applyBorder="1" applyAlignment="1">
      <alignment wrapText="1"/>
    </xf>
    <xf numFmtId="4" fontId="17" fillId="0" borderId="3" xfId="0" applyNumberFormat="1" applyFont="1" applyFill="1" applyBorder="1" applyAlignment="1">
      <alignment horizontal="center" vertical="center"/>
    </xf>
    <xf numFmtId="4" fontId="18" fillId="0" borderId="3" xfId="0" applyNumberFormat="1" applyFont="1" applyFill="1" applyBorder="1" applyAlignment="1">
      <alignment horizontal="left" vertical="center" wrapText="1"/>
    </xf>
    <xf numFmtId="0" fontId="17" fillId="0" borderId="3" xfId="0" applyNumberFormat="1" applyFont="1" applyFill="1" applyBorder="1"/>
    <xf numFmtId="9" fontId="12" fillId="0" borderId="1" xfId="376" applyFont="1" applyFill="1" applyBorder="1" applyAlignment="1">
      <alignment vertical="center" wrapText="1"/>
    </xf>
    <xf numFmtId="4" fontId="12" fillId="0" borderId="1" xfId="0" applyNumberFormat="1" applyFont="1" applyFill="1" applyBorder="1" applyAlignment="1">
      <alignment horizontal="center" vertical="center"/>
    </xf>
    <xf numFmtId="0" fontId="12" fillId="0" borderId="1" xfId="0" applyFont="1" applyBorder="1" applyAlignment="1">
      <alignment vertical="center"/>
    </xf>
    <xf numFmtId="4" fontId="17" fillId="0" borderId="2" xfId="0" applyNumberFormat="1" applyFont="1" applyFill="1" applyBorder="1" applyAlignment="1">
      <alignment vertical="center"/>
    </xf>
    <xf numFmtId="0" fontId="12" fillId="0" borderId="2" xfId="0" applyFont="1" applyBorder="1" applyAlignment="1">
      <alignment horizontal="center" vertical="top" wrapText="1"/>
    </xf>
    <xf numFmtId="4" fontId="19" fillId="0" borderId="1" xfId="0" applyNumberFormat="1" applyFont="1" applyFill="1" applyBorder="1" applyAlignment="1">
      <alignment vertical="center"/>
    </xf>
    <xf numFmtId="4" fontId="19" fillId="0" borderId="1" xfId="0" applyNumberFormat="1" applyFont="1" applyFill="1" applyBorder="1" applyAlignment="1">
      <alignment horizontal="center" vertical="center"/>
    </xf>
    <xf numFmtId="4" fontId="12" fillId="0" borderId="5" xfId="0" applyNumberFormat="1" applyFont="1" applyFill="1" applyBorder="1" applyAlignment="1">
      <alignment wrapText="1"/>
    </xf>
    <xf numFmtId="4" fontId="12" fillId="0" borderId="3" xfId="0" applyNumberFormat="1" applyFont="1" applyFill="1" applyBorder="1" applyAlignment="1">
      <alignment vertical="center"/>
    </xf>
    <xf numFmtId="4" fontId="12" fillId="0" borderId="6" xfId="0" applyNumberFormat="1" applyFont="1" applyFill="1" applyBorder="1" applyAlignment="1">
      <alignment wrapText="1"/>
    </xf>
    <xf numFmtId="4" fontId="12" fillId="0" borderId="7" xfId="0" applyNumberFormat="1" applyFont="1" applyFill="1" applyBorder="1" applyAlignment="1">
      <alignment vertical="center"/>
    </xf>
    <xf numFmtId="4" fontId="12" fillId="0" borderId="8" xfId="0" applyNumberFormat="1" applyFont="1" applyFill="1" applyBorder="1" applyAlignment="1">
      <alignment wrapText="1"/>
    </xf>
    <xf numFmtId="43" fontId="12" fillId="0" borderId="1" xfId="380" applyFont="1" applyFill="1" applyBorder="1" applyAlignment="1">
      <alignment wrapText="1"/>
    </xf>
    <xf numFmtId="4" fontId="25" fillId="2" borderId="1" xfId="90" applyNumberFormat="1" applyFont="1" applyFill="1" applyBorder="1" applyAlignment="1">
      <alignment horizontal="center" vertical="center" wrapText="1"/>
    </xf>
    <xf numFmtId="4" fontId="12" fillId="0" borderId="1" xfId="0" applyNumberFormat="1" applyFont="1" applyFill="1" applyBorder="1" applyAlignment="1">
      <alignment vertical="center" wrapText="1"/>
    </xf>
    <xf numFmtId="4" fontId="12" fillId="0" borderId="3" xfId="0" applyNumberFormat="1" applyFont="1" applyFill="1" applyBorder="1" applyAlignment="1">
      <alignment vertical="center" wrapText="1"/>
    </xf>
    <xf numFmtId="0" fontId="11" fillId="0" borderId="9" xfId="0" applyFont="1" applyFill="1" applyBorder="1" applyAlignment="1">
      <alignment horizontal="center" wrapText="1"/>
    </xf>
    <xf numFmtId="0" fontId="27" fillId="0" borderId="0" xfId="0" applyFont="1" applyFill="1" applyAlignment="1">
      <alignment wrapText="1"/>
    </xf>
    <xf numFmtId="0" fontId="12" fillId="0" borderId="0" xfId="0" applyFont="1"/>
    <xf numFmtId="0" fontId="0" fillId="0" borderId="1" xfId="0" applyBorder="1"/>
    <xf numFmtId="0" fontId="12" fillId="0" borderId="0" xfId="0" applyFont="1" applyFill="1" applyAlignment="1">
      <alignment horizontal="justify" vertical="center" wrapText="1"/>
    </xf>
    <xf numFmtId="0" fontId="12" fillId="0" borderId="10" xfId="0" applyFont="1" applyFill="1" applyBorder="1" applyAlignment="1">
      <alignment horizontal="justify" vertical="center" wrapText="1"/>
    </xf>
    <xf numFmtId="0" fontId="12" fillId="0" borderId="11" xfId="0" applyFont="1" applyFill="1" applyBorder="1" applyAlignment="1">
      <alignment horizontal="center" vertical="top" wrapText="1"/>
    </xf>
    <xf numFmtId="4" fontId="12" fillId="0" borderId="1" xfId="0" applyNumberFormat="1" applyFont="1" applyFill="1" applyBorder="1" applyAlignment="1">
      <alignment vertical="top" wrapText="1"/>
    </xf>
    <xf numFmtId="0" fontId="12" fillId="0" borderId="12" xfId="0" applyFont="1" applyFill="1" applyBorder="1" applyAlignment="1">
      <alignment horizontal="center" vertical="top" wrapText="1"/>
    </xf>
    <xf numFmtId="0" fontId="0" fillId="2" borderId="0" xfId="0" applyFill="1"/>
    <xf numFmtId="4" fontId="15" fillId="2" borderId="1" xfId="3" applyNumberFormat="1" applyFont="1" applyFill="1" applyBorder="1" applyAlignment="1">
      <alignment vertical="center" wrapText="1"/>
    </xf>
    <xf numFmtId="4" fontId="15" fillId="2" borderId="2" xfId="3" applyNumberFormat="1" applyFont="1" applyFill="1" applyBorder="1" applyAlignment="1">
      <alignment horizontal="justify" vertical="center" wrapText="1"/>
    </xf>
    <xf numFmtId="4" fontId="12" fillId="2" borderId="10" xfId="0" applyNumberFormat="1" applyFont="1" applyFill="1" applyBorder="1"/>
    <xf numFmtId="0" fontId="12" fillId="2" borderId="1" xfId="0" applyFont="1" applyFill="1" applyBorder="1" applyAlignment="1">
      <alignment horizontal="justify" vertical="center" wrapText="1"/>
    </xf>
    <xf numFmtId="0" fontId="17" fillId="2" borderId="1" xfId="0" applyFont="1" applyFill="1" applyBorder="1" applyAlignment="1">
      <alignment horizontal="justify" vertical="center" wrapText="1"/>
    </xf>
    <xf numFmtId="4" fontId="12" fillId="2" borderId="1" xfId="0" applyNumberFormat="1" applyFont="1" applyFill="1" applyBorder="1" applyAlignment="1">
      <alignment vertical="center"/>
    </xf>
    <xf numFmtId="0" fontId="15" fillId="2" borderId="1" xfId="90" applyFont="1" applyFill="1" applyBorder="1" applyAlignment="1">
      <alignment vertical="center" wrapText="1"/>
    </xf>
    <xf numFmtId="0" fontId="15" fillId="2" borderId="1" xfId="90" applyFont="1" applyFill="1" applyBorder="1" applyAlignment="1">
      <alignment horizontal="justify" vertical="center" wrapText="1"/>
    </xf>
    <xf numFmtId="4" fontId="15" fillId="2" borderId="1" xfId="0" applyNumberFormat="1" applyFont="1" applyFill="1" applyBorder="1" applyAlignment="1">
      <alignment vertical="center" wrapText="1"/>
    </xf>
    <xf numFmtId="0" fontId="30" fillId="2" borderId="0" xfId="0" applyFont="1" applyFill="1"/>
    <xf numFmtId="43" fontId="15" fillId="2" borderId="1" xfId="380" applyFont="1" applyFill="1" applyBorder="1" applyAlignment="1">
      <alignment horizontal="right" vertical="center"/>
    </xf>
    <xf numFmtId="4" fontId="17" fillId="2" borderId="1" xfId="0" applyNumberFormat="1" applyFont="1" applyFill="1" applyBorder="1" applyAlignment="1">
      <alignment vertical="center"/>
    </xf>
    <xf numFmtId="10" fontId="15" fillId="2" borderId="1" xfId="380" applyNumberFormat="1" applyFont="1" applyFill="1" applyBorder="1" applyAlignment="1">
      <alignment horizontal="center" vertical="center"/>
    </xf>
    <xf numFmtId="0" fontId="12" fillId="2" borderId="10" xfId="0" applyFont="1" applyFill="1" applyBorder="1" applyAlignment="1">
      <alignment horizontal="justify" vertical="center" wrapText="1"/>
    </xf>
    <xf numFmtId="4" fontId="15" fillId="2" borderId="10" xfId="0" applyNumberFormat="1" applyFont="1" applyFill="1" applyBorder="1" applyAlignment="1">
      <alignment horizontal="justify" vertical="center" wrapText="1"/>
    </xf>
    <xf numFmtId="0" fontId="15" fillId="2" borderId="1" xfId="368" applyFont="1" applyFill="1" applyBorder="1" applyAlignment="1">
      <alignment horizontal="justify" vertical="center" wrapText="1"/>
    </xf>
    <xf numFmtId="171" fontId="15" fillId="2" borderId="1" xfId="376" applyNumberFormat="1" applyFont="1" applyFill="1" applyBorder="1" applyAlignment="1">
      <alignment vertical="center" wrapText="1"/>
    </xf>
    <xf numFmtId="0" fontId="30" fillId="2" borderId="0" xfId="0" applyFont="1" applyFill="1" applyAlignment="1">
      <alignment vertical="center"/>
    </xf>
    <xf numFmtId="4" fontId="15" fillId="2" borderId="3" xfId="3" applyNumberFormat="1" applyFont="1" applyFill="1" applyBorder="1" applyAlignment="1">
      <alignment vertical="center" wrapText="1"/>
    </xf>
    <xf numFmtId="4" fontId="15" fillId="2" borderId="3" xfId="3" applyNumberFormat="1" applyFont="1" applyFill="1" applyBorder="1" applyAlignment="1">
      <alignment horizontal="justify" vertical="center" wrapText="1"/>
    </xf>
    <xf numFmtId="4" fontId="15" fillId="2" borderId="1" xfId="3" applyNumberFormat="1" applyFont="1" applyFill="1" applyBorder="1" applyAlignment="1">
      <alignment horizontal="justify" vertical="center" wrapText="1"/>
    </xf>
    <xf numFmtId="4" fontId="15" fillId="2" borderId="1" xfId="90" applyNumberFormat="1" applyFont="1" applyFill="1" applyBorder="1" applyAlignment="1">
      <alignment horizontal="justify" vertical="center" wrapText="1"/>
    </xf>
    <xf numFmtId="0" fontId="15" fillId="2" borderId="1" xfId="0" applyFont="1" applyFill="1" applyBorder="1" applyAlignment="1">
      <alignment horizontal="justify" vertical="center" wrapText="1"/>
    </xf>
    <xf numFmtId="0" fontId="12" fillId="2" borderId="10" xfId="0" applyNumberFormat="1" applyFont="1" applyFill="1" applyBorder="1"/>
    <xf numFmtId="0" fontId="12" fillId="2" borderId="2" xfId="0" applyFont="1" applyFill="1" applyBorder="1" applyAlignment="1">
      <alignment horizontal="justify" vertical="center" wrapText="1"/>
    </xf>
    <xf numFmtId="4" fontId="15" fillId="2" borderId="3" xfId="0" applyNumberFormat="1" applyFont="1" applyFill="1" applyBorder="1" applyAlignment="1">
      <alignment vertical="center" wrapText="1"/>
    </xf>
    <xf numFmtId="4" fontId="15" fillId="2" borderId="2" xfId="0" applyNumberFormat="1" applyFont="1" applyFill="1" applyBorder="1" applyAlignment="1">
      <alignment vertical="center" wrapText="1"/>
    </xf>
    <xf numFmtId="4" fontId="15" fillId="2" borderId="2" xfId="0" applyNumberFormat="1" applyFont="1" applyFill="1" applyBorder="1" applyAlignment="1">
      <alignment horizontal="justify" vertical="center" wrapText="1"/>
    </xf>
    <xf numFmtId="4" fontId="12" fillId="2" borderId="13" xfId="0" applyNumberFormat="1" applyFont="1" applyFill="1" applyBorder="1"/>
    <xf numFmtId="0" fontId="15" fillId="2" borderId="1" xfId="3" applyFont="1" applyFill="1" applyBorder="1" applyAlignment="1">
      <alignment vertical="center" wrapText="1"/>
    </xf>
    <xf numFmtId="43" fontId="15" fillId="0" borderId="1" xfId="380" applyFont="1" applyFill="1" applyBorder="1" applyAlignment="1">
      <alignment horizontal="center" vertical="center" wrapText="1"/>
    </xf>
    <xf numFmtId="10" fontId="15" fillId="0" borderId="1" xfId="380"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4" fontId="17" fillId="2" borderId="14" xfId="0" applyNumberFormat="1" applyFont="1" applyFill="1" applyBorder="1" applyAlignment="1">
      <alignment horizontal="justify" vertical="center" wrapText="1"/>
    </xf>
    <xf numFmtId="4" fontId="17" fillId="2" borderId="15" xfId="0" applyNumberFormat="1" applyFont="1" applyFill="1" applyBorder="1" applyAlignment="1">
      <alignment horizontal="left" vertical="center"/>
    </xf>
    <xf numFmtId="0" fontId="12" fillId="2" borderId="3" xfId="0" applyFont="1" applyFill="1" applyBorder="1" applyAlignment="1">
      <alignment horizontal="justify" vertical="center" wrapText="1"/>
    </xf>
    <xf numFmtId="4" fontId="12" fillId="2" borderId="16" xfId="0" applyNumberFormat="1" applyFont="1" applyFill="1" applyBorder="1" applyAlignment="1">
      <alignment vertical="center"/>
    </xf>
    <xf numFmtId="0" fontId="12" fillId="2" borderId="10" xfId="0" applyNumberFormat="1" applyFont="1" applyFill="1" applyBorder="1" applyAlignment="1">
      <alignment horizontal="left" vertical="center"/>
    </xf>
    <xf numFmtId="0" fontId="12" fillId="2" borderId="10" xfId="0" applyNumberFormat="1" applyFont="1" applyFill="1" applyBorder="1" applyAlignment="1">
      <alignment vertical="center"/>
    </xf>
    <xf numFmtId="0" fontId="12" fillId="2" borderId="13" xfId="0" applyNumberFormat="1" applyFont="1" applyFill="1" applyBorder="1" applyAlignment="1">
      <alignment vertical="center"/>
    </xf>
    <xf numFmtId="4" fontId="17" fillId="2" borderId="10" xfId="0" applyNumberFormat="1" applyFont="1" applyFill="1" applyBorder="1" applyAlignment="1">
      <alignment vertical="center"/>
    </xf>
    <xf numFmtId="4" fontId="17" fillId="2" borderId="1" xfId="0" applyNumberFormat="1" applyFont="1" applyFill="1" applyBorder="1" applyAlignment="1">
      <alignment horizontal="center"/>
    </xf>
    <xf numFmtId="4" fontId="17" fillId="2" borderId="1" xfId="0" applyNumberFormat="1" applyFont="1" applyFill="1" applyBorder="1" applyAlignment="1">
      <alignment horizontal="justify" vertical="center"/>
    </xf>
    <xf numFmtId="4" fontId="18" fillId="2" borderId="2" xfId="3" applyNumberFormat="1" applyFont="1" applyFill="1" applyBorder="1" applyAlignment="1">
      <alignment vertical="center" wrapText="1"/>
    </xf>
    <xf numFmtId="4" fontId="18" fillId="2" borderId="2" xfId="3" applyNumberFormat="1" applyFont="1" applyFill="1" applyBorder="1" applyAlignment="1">
      <alignment horizontal="justify" vertical="center" wrapText="1"/>
    </xf>
    <xf numFmtId="0" fontId="15" fillId="0" borderId="3" xfId="0" applyFont="1" applyFill="1" applyBorder="1" applyAlignment="1">
      <alignment horizontal="justify" vertical="center" wrapText="1"/>
    </xf>
    <xf numFmtId="4" fontId="17" fillId="0" borderId="17" xfId="0" applyNumberFormat="1" applyFont="1" applyFill="1" applyBorder="1" applyAlignment="1">
      <alignment horizontal="center"/>
    </xf>
    <xf numFmtId="4" fontId="17" fillId="0" borderId="4" xfId="0" applyNumberFormat="1" applyFont="1" applyFill="1" applyBorder="1" applyAlignment="1">
      <alignment horizontal="center"/>
    </xf>
    <xf numFmtId="0" fontId="15" fillId="2" borderId="1" xfId="0" applyFont="1" applyFill="1" applyBorder="1" applyAlignment="1">
      <alignment horizontal="center" vertical="center" wrapText="1"/>
    </xf>
    <xf numFmtId="0" fontId="15" fillId="2" borderId="10" xfId="0" applyNumberFormat="1" applyFont="1" applyFill="1" applyBorder="1" applyAlignment="1">
      <alignment vertical="center"/>
    </xf>
    <xf numFmtId="4" fontId="15" fillId="2" borderId="1" xfId="0" applyNumberFormat="1" applyFont="1" applyFill="1" applyBorder="1" applyAlignment="1">
      <alignment wrapText="1"/>
    </xf>
    <xf numFmtId="4" fontId="19" fillId="0" borderId="1" xfId="0" applyNumberFormat="1" applyFont="1" applyFill="1" applyBorder="1" applyAlignment="1">
      <alignment vertical="center" wrapText="1"/>
    </xf>
    <xf numFmtId="0" fontId="15" fillId="2" borderId="2" xfId="0" applyFont="1" applyFill="1" applyBorder="1" applyAlignment="1">
      <alignment horizontal="justify" vertical="center" wrapText="1"/>
    </xf>
    <xf numFmtId="9" fontId="12" fillId="0" borderId="1" xfId="376" applyFont="1" applyFill="1" applyBorder="1" applyAlignment="1">
      <alignment vertical="top" wrapText="1"/>
    </xf>
    <xf numFmtId="43" fontId="15" fillId="2" borderId="1" xfId="380" applyFont="1" applyFill="1" applyBorder="1" applyAlignment="1">
      <alignment horizontal="center" vertical="top" wrapText="1"/>
    </xf>
    <xf numFmtId="9" fontId="12" fillId="2" borderId="1" xfId="376" applyFont="1" applyFill="1" applyBorder="1" applyAlignment="1">
      <alignment vertical="top" wrapText="1"/>
    </xf>
    <xf numFmtId="43" fontId="12" fillId="2" borderId="1" xfId="380" applyFont="1" applyFill="1" applyBorder="1" applyAlignment="1">
      <alignment vertical="top"/>
    </xf>
    <xf numFmtId="10" fontId="12" fillId="2" borderId="1" xfId="380" applyNumberFormat="1" applyFont="1" applyFill="1" applyBorder="1" applyAlignment="1">
      <alignment vertical="top"/>
    </xf>
    <xf numFmtId="4" fontId="12" fillId="0" borderId="1" xfId="0" applyNumberFormat="1" applyFont="1" applyFill="1" applyBorder="1" applyAlignment="1">
      <alignment vertical="top"/>
    </xf>
    <xf numFmtId="4" fontId="12" fillId="2" borderId="1" xfId="0" applyNumberFormat="1" applyFont="1" applyFill="1" applyBorder="1" applyAlignment="1">
      <alignment vertical="top"/>
    </xf>
    <xf numFmtId="0" fontId="15" fillId="0" borderId="1" xfId="0" applyFont="1" applyFill="1" applyBorder="1" applyAlignment="1">
      <alignment horizontal="justify" vertical="center" wrapText="1"/>
    </xf>
    <xf numFmtId="166" fontId="12" fillId="0" borderId="1" xfId="380" applyNumberFormat="1" applyFont="1" applyBorder="1" applyAlignment="1">
      <alignment vertical="top"/>
    </xf>
    <xf numFmtId="166" fontId="12" fillId="0" borderId="1" xfId="380" applyNumberFormat="1" applyFont="1" applyFill="1" applyBorder="1" applyAlignment="1">
      <alignment vertical="top"/>
    </xf>
    <xf numFmtId="0" fontId="27" fillId="0" borderId="19" xfId="0" applyFont="1" applyFill="1" applyBorder="1" applyAlignment="1">
      <alignment horizontal="center" vertical="top" wrapText="1"/>
    </xf>
    <xf numFmtId="4" fontId="27" fillId="0" borderId="1" xfId="0" applyNumberFormat="1" applyFont="1" applyFill="1" applyBorder="1" applyAlignment="1">
      <alignment horizontal="center" vertical="top"/>
    </xf>
    <xf numFmtId="0" fontId="12" fillId="0" borderId="0" xfId="0" applyFont="1" applyFill="1" applyAlignment="1">
      <alignment horizontal="center" vertical="top"/>
    </xf>
    <xf numFmtId="174" fontId="27" fillId="0" borderId="1" xfId="0" applyNumberFormat="1" applyFont="1" applyFill="1" applyBorder="1" applyAlignment="1">
      <alignment horizontal="center" vertical="top"/>
    </xf>
    <xf numFmtId="0" fontId="12" fillId="2" borderId="1" xfId="0" applyNumberFormat="1" applyFont="1" applyFill="1" applyBorder="1" applyAlignment="1">
      <alignment horizontal="center" vertical="center"/>
    </xf>
    <xf numFmtId="170" fontId="15" fillId="0" borderId="1" xfId="380" applyNumberFormat="1" applyFont="1" applyFill="1" applyBorder="1" applyAlignment="1">
      <alignment horizontal="center" vertical="center" wrapText="1"/>
    </xf>
    <xf numFmtId="170" fontId="15" fillId="0" borderId="7" xfId="380" applyNumberFormat="1" applyFont="1" applyFill="1" applyBorder="1" applyAlignment="1">
      <alignment horizontal="center" vertical="center" wrapText="1"/>
    </xf>
    <xf numFmtId="171" fontId="12" fillId="0" borderId="1" xfId="376" applyNumberFormat="1" applyFont="1" applyFill="1" applyBorder="1" applyAlignment="1">
      <alignment horizontal="center" vertical="center" wrapText="1"/>
    </xf>
    <xf numFmtId="0" fontId="15" fillId="2" borderId="1" xfId="90" applyFont="1" applyFill="1" applyBorder="1" applyAlignment="1">
      <alignment horizontal="center" vertical="center" wrapText="1"/>
    </xf>
    <xf numFmtId="4" fontId="15" fillId="2" borderId="1" xfId="0" applyNumberFormat="1" applyFont="1" applyFill="1" applyBorder="1" applyAlignment="1">
      <alignment horizontal="center" vertical="center"/>
    </xf>
    <xf numFmtId="170" fontId="15" fillId="0" borderId="10" xfId="380" applyNumberFormat="1" applyFont="1" applyFill="1" applyBorder="1" applyAlignment="1">
      <alignment horizontal="center" vertical="center" wrapText="1"/>
    </xf>
    <xf numFmtId="171" fontId="12" fillId="2" borderId="1" xfId="376"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4" fontId="15" fillId="2" borderId="4" xfId="0" applyNumberFormat="1" applyFont="1" applyFill="1" applyBorder="1" applyAlignment="1">
      <alignment horizontal="justify" vertical="center" wrapText="1"/>
    </xf>
    <xf numFmtId="167" fontId="12" fillId="2" borderId="1" xfId="376" applyNumberFormat="1" applyFont="1" applyFill="1" applyBorder="1" applyAlignment="1">
      <alignment horizontal="center" vertical="center" wrapText="1"/>
    </xf>
    <xf numFmtId="0" fontId="0" fillId="0" borderId="1" xfId="0" applyBorder="1" applyAlignment="1">
      <alignment horizontal="center" vertical="center"/>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4" fontId="15" fillId="0" borderId="1" xfId="0" applyNumberFormat="1" applyFont="1" applyFill="1" applyBorder="1" applyAlignment="1">
      <alignment wrapText="1"/>
    </xf>
    <xf numFmtId="0" fontId="17" fillId="0" borderId="1" xfId="0" applyFont="1" applyFill="1" applyBorder="1" applyAlignment="1">
      <alignment horizontal="center" vertical="center" wrapText="1"/>
    </xf>
    <xf numFmtId="0" fontId="16" fillId="2" borderId="0" xfId="0" applyFont="1" applyFill="1"/>
    <xf numFmtId="4" fontId="15" fillId="2" borderId="1" xfId="0" applyNumberFormat="1" applyFont="1" applyFill="1" applyBorder="1" applyAlignment="1">
      <alignment horizontal="center" wrapText="1"/>
    </xf>
    <xf numFmtId="4" fontId="12" fillId="2" borderId="4" xfId="0" applyNumberFormat="1" applyFont="1" applyFill="1" applyBorder="1" applyAlignment="1">
      <alignment horizontal="justify" vertical="center" wrapText="1"/>
    </xf>
    <xf numFmtId="170" fontId="15" fillId="0" borderId="10" xfId="380" applyNumberFormat="1" applyFont="1" applyFill="1" applyBorder="1" applyAlignment="1">
      <alignment vertical="center" wrapText="1"/>
    </xf>
    <xf numFmtId="0" fontId="33" fillId="0" borderId="1" xfId="0" applyFont="1" applyFill="1" applyBorder="1" applyAlignment="1">
      <alignment horizontal="center" vertical="center" wrapText="1"/>
    </xf>
    <xf numFmtId="43" fontId="15" fillId="0" borderId="1" xfId="380" applyFont="1" applyFill="1" applyBorder="1" applyAlignment="1">
      <alignment horizontal="center" vertical="center"/>
    </xf>
    <xf numFmtId="0" fontId="15" fillId="0" borderId="2" xfId="0" applyNumberFormat="1" applyFont="1" applyFill="1" applyBorder="1" applyAlignment="1">
      <alignment horizontal="center" vertical="center"/>
    </xf>
    <xf numFmtId="171" fontId="15" fillId="0" borderId="1" xfId="376" applyNumberFormat="1" applyFont="1" applyFill="1" applyBorder="1" applyAlignment="1">
      <alignment horizontal="center" vertical="center" wrapText="1"/>
    </xf>
    <xf numFmtId="43" fontId="15" fillId="2" borderId="1" xfId="380" applyNumberFormat="1" applyFont="1" applyFill="1" applyBorder="1" applyAlignment="1">
      <alignment horizontal="center" vertical="top"/>
    </xf>
    <xf numFmtId="164" fontId="15" fillId="2" borderId="1" xfId="380" applyNumberFormat="1" applyFont="1" applyFill="1" applyBorder="1" applyAlignment="1">
      <alignment horizontal="center" vertical="top"/>
    </xf>
    <xf numFmtId="43" fontId="17" fillId="0" borderId="1" xfId="0" applyNumberFormat="1" applyFont="1" applyFill="1" applyBorder="1" applyAlignment="1">
      <alignment horizontal="center" vertical="center" wrapText="1"/>
    </xf>
    <xf numFmtId="164" fontId="15" fillId="0" borderId="1" xfId="380" applyNumberFormat="1" applyFont="1" applyFill="1" applyBorder="1" applyAlignment="1">
      <alignment horizontal="center" vertical="top"/>
    </xf>
    <xf numFmtId="10" fontId="12" fillId="0" borderId="1" xfId="0" applyNumberFormat="1" applyFont="1" applyFill="1" applyBorder="1" applyAlignment="1">
      <alignment vertical="top"/>
    </xf>
    <xf numFmtId="0" fontId="12" fillId="0" borderId="0" xfId="0" applyFont="1" applyAlignment="1">
      <alignment horizontal="justify" vertical="center" wrapText="1"/>
    </xf>
    <xf numFmtId="4" fontId="15" fillId="2" borderId="1" xfId="3" applyNumberFormat="1" applyFont="1" applyFill="1" applyBorder="1" applyAlignment="1">
      <alignment horizontal="center" vertical="center" wrapText="1"/>
    </xf>
    <xf numFmtId="4" fontId="15" fillId="0" borderId="1" xfId="9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5" fillId="2" borderId="1" xfId="3" applyFont="1" applyFill="1" applyBorder="1" applyAlignment="1">
      <alignment horizontal="center" vertical="center" wrapText="1"/>
    </xf>
    <xf numFmtId="4" fontId="18" fillId="2" borderId="2" xfId="3" applyNumberFormat="1" applyFont="1" applyFill="1" applyBorder="1" applyAlignment="1">
      <alignment horizontal="center" vertical="center" wrapText="1"/>
    </xf>
    <xf numFmtId="0" fontId="15" fillId="0" borderId="1" xfId="90" applyFont="1" applyFill="1" applyBorder="1" applyAlignment="1">
      <alignment horizontal="center" vertical="center" wrapText="1"/>
    </xf>
    <xf numFmtId="171" fontId="12" fillId="0" borderId="1" xfId="376" applyNumberFormat="1" applyFont="1" applyFill="1" applyBorder="1" applyAlignment="1">
      <alignment horizontal="right" vertical="top" wrapText="1"/>
    </xf>
    <xf numFmtId="0" fontId="15" fillId="2" borderId="2" xfId="0" applyFont="1" applyFill="1" applyBorder="1" applyAlignment="1">
      <alignment horizontal="justify" vertical="center" wrapText="1"/>
    </xf>
    <xf numFmtId="0" fontId="15" fillId="2" borderId="3" xfId="0" applyFont="1" applyFill="1" applyBorder="1" applyAlignment="1">
      <alignment horizontal="justify" vertical="center" wrapText="1"/>
    </xf>
    <xf numFmtId="0" fontId="15" fillId="2" borderId="13" xfId="0" applyNumberFormat="1" applyFont="1" applyFill="1" applyBorder="1" applyAlignment="1">
      <alignment vertical="center"/>
    </xf>
    <xf numFmtId="0" fontId="38" fillId="2" borderId="0" xfId="0" applyFont="1" applyFill="1"/>
    <xf numFmtId="4" fontId="15" fillId="2" borderId="13" xfId="0" applyNumberFormat="1" applyFont="1" applyFill="1" applyBorder="1"/>
    <xf numFmtId="164" fontId="15" fillId="3" borderId="1" xfId="380" applyNumberFormat="1" applyFont="1" applyFill="1" applyBorder="1" applyAlignment="1">
      <alignment horizontal="right" vertical="center" wrapText="1"/>
    </xf>
    <xf numFmtId="0" fontId="25" fillId="3" borderId="1" xfId="0" applyFont="1" applyFill="1" applyBorder="1" applyAlignment="1">
      <alignment horizontal="left" vertical="top" wrapText="1"/>
    </xf>
    <xf numFmtId="0" fontId="15" fillId="2" borderId="2" xfId="0" applyFont="1" applyFill="1" applyBorder="1" applyAlignment="1">
      <alignment horizontal="center" vertical="center" wrapText="1"/>
    </xf>
    <xf numFmtId="4" fontId="15" fillId="3" borderId="1" xfId="3" applyNumberFormat="1" applyFont="1" applyFill="1" applyBorder="1" applyAlignment="1">
      <alignment vertical="center" wrapText="1"/>
    </xf>
    <xf numFmtId="4" fontId="15" fillId="3" borderId="1" xfId="3" applyNumberFormat="1" applyFont="1" applyFill="1" applyBorder="1" applyAlignment="1">
      <alignment horizontal="justify" vertical="center" wrapText="1"/>
    </xf>
    <xf numFmtId="4" fontId="25" fillId="3" borderId="7" xfId="0" applyNumberFormat="1" applyFont="1" applyFill="1" applyBorder="1" applyAlignment="1">
      <alignment vertical="top" wrapText="1"/>
    </xf>
    <xf numFmtId="172" fontId="15" fillId="3" borderId="1" xfId="391" applyNumberFormat="1" applyFont="1" applyFill="1" applyBorder="1" applyAlignment="1">
      <alignment horizontal="center" vertical="center" wrapText="1"/>
    </xf>
    <xf numFmtId="4" fontId="15" fillId="3" borderId="1" xfId="0" applyNumberFormat="1" applyFont="1" applyFill="1" applyBorder="1" applyAlignment="1">
      <alignment horizontal="right" vertical="center" wrapText="1"/>
    </xf>
    <xf numFmtId="0" fontId="15" fillId="3" borderId="1" xfId="0" applyFont="1" applyFill="1" applyBorder="1" applyAlignment="1">
      <alignment horizontal="justify" vertical="center" wrapText="1"/>
    </xf>
    <xf numFmtId="0" fontId="38" fillId="3" borderId="0" xfId="0" applyFont="1" applyFill="1"/>
    <xf numFmtId="0" fontId="15" fillId="3" borderId="2"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5" fillId="3" borderId="2" xfId="0" applyFont="1" applyFill="1" applyBorder="1" applyAlignment="1">
      <alignment vertical="top" wrapText="1"/>
    </xf>
    <xf numFmtId="4" fontId="15" fillId="3" borderId="3" xfId="3" applyNumberFormat="1" applyFont="1" applyFill="1" applyBorder="1" applyAlignment="1">
      <alignment vertical="center" wrapText="1"/>
    </xf>
    <xf numFmtId="4" fontId="15" fillId="3" borderId="3" xfId="3" applyNumberFormat="1" applyFont="1" applyFill="1" applyBorder="1" applyAlignment="1">
      <alignment horizontal="justify" vertical="center" wrapText="1"/>
    </xf>
    <xf numFmtId="4" fontId="25" fillId="3" borderId="2" xfId="0" applyNumberFormat="1" applyFont="1" applyFill="1" applyBorder="1" applyAlignment="1">
      <alignment vertical="top" wrapText="1"/>
    </xf>
    <xf numFmtId="0" fontId="15" fillId="3" borderId="1" xfId="0" applyFont="1" applyFill="1" applyBorder="1" applyAlignment="1">
      <alignment horizontal="justify" vertical="top" wrapText="1"/>
    </xf>
    <xf numFmtId="4" fontId="25" fillId="3" borderId="1" xfId="0" applyNumberFormat="1" applyFont="1" applyFill="1" applyBorder="1" applyAlignment="1">
      <alignment vertical="top" wrapText="1"/>
    </xf>
    <xf numFmtId="0" fontId="15" fillId="3" borderId="1" xfId="0" applyFont="1" applyFill="1" applyBorder="1" applyAlignment="1">
      <alignment vertical="top" wrapText="1"/>
    </xf>
    <xf numFmtId="4" fontId="25" fillId="3" borderId="3" xfId="0" applyNumberFormat="1" applyFont="1" applyFill="1" applyBorder="1" applyAlignment="1">
      <alignment vertical="top" wrapText="1"/>
    </xf>
    <xf numFmtId="0" fontId="15" fillId="3" borderId="1" xfId="0" applyFont="1" applyFill="1" applyBorder="1" applyAlignment="1">
      <alignment horizontal="justify" vertical="center"/>
    </xf>
    <xf numFmtId="4" fontId="39" fillId="3" borderId="2" xfId="0" applyNumberFormat="1" applyFont="1" applyFill="1" applyBorder="1" applyAlignment="1">
      <alignment vertical="top" wrapText="1"/>
    </xf>
    <xf numFmtId="0" fontId="2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9" fontId="15" fillId="3" borderId="0" xfId="376" applyNumberFormat="1" applyFont="1" applyFill="1"/>
    <xf numFmtId="164" fontId="15" fillId="3" borderId="1" xfId="0" applyNumberFormat="1" applyFont="1" applyFill="1" applyBorder="1" applyAlignment="1">
      <alignment horizontal="right" vertical="center" wrapText="1"/>
    </xf>
    <xf numFmtId="0" fontId="15" fillId="3" borderId="2" xfId="0" applyFont="1" applyFill="1" applyBorder="1" applyAlignment="1">
      <alignment horizontal="justify" vertical="center" wrapText="1"/>
    </xf>
    <xf numFmtId="4" fontId="18" fillId="3" borderId="1" xfId="3" applyNumberFormat="1" applyFont="1" applyFill="1" applyBorder="1" applyAlignment="1">
      <alignment vertical="center" wrapText="1"/>
    </xf>
    <xf numFmtId="4" fontId="18" fillId="3" borderId="1" xfId="3" applyNumberFormat="1" applyFont="1" applyFill="1" applyBorder="1" applyAlignment="1">
      <alignment horizontal="justify" vertical="center" wrapText="1"/>
    </xf>
    <xf numFmtId="0" fontId="15" fillId="3" borderId="7" xfId="0" applyFont="1" applyFill="1" applyBorder="1" applyAlignment="1">
      <alignment vertical="top" wrapText="1"/>
    </xf>
    <xf numFmtId="4" fontId="18" fillId="3" borderId="1" xfId="391" applyNumberFormat="1" applyFont="1" applyFill="1" applyBorder="1" applyAlignment="1">
      <alignment horizontal="center" vertical="center" wrapText="1"/>
    </xf>
    <xf numFmtId="4" fontId="15" fillId="3" borderId="2" xfId="3" applyNumberFormat="1" applyFont="1" applyFill="1" applyBorder="1" applyAlignment="1">
      <alignment vertical="center" wrapText="1"/>
    </xf>
    <xf numFmtId="0" fontId="15" fillId="3" borderId="16" xfId="0" applyFont="1" applyFill="1" applyBorder="1" applyAlignment="1">
      <alignment horizontal="center" vertical="top" wrapText="1"/>
    </xf>
    <xf numFmtId="4" fontId="15" fillId="3" borderId="1" xfId="3"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4" fontId="25" fillId="3" borderId="2" xfId="0" applyNumberFormat="1" applyFont="1" applyFill="1" applyBorder="1" applyAlignment="1">
      <alignment vertical="center" wrapText="1"/>
    </xf>
    <xf numFmtId="43" fontId="15" fillId="3" borderId="1" xfId="0" applyNumberFormat="1" applyFont="1" applyFill="1" applyBorder="1" applyAlignment="1">
      <alignment horizontal="right" vertical="center" wrapText="1"/>
    </xf>
    <xf numFmtId="0" fontId="15" fillId="3" borderId="1" xfId="0" applyFont="1" applyFill="1" applyBorder="1" applyAlignment="1">
      <alignment horizontal="center" vertical="top" wrapText="1"/>
    </xf>
    <xf numFmtId="14" fontId="15" fillId="3" borderId="1" xfId="391" applyNumberFormat="1" applyFont="1" applyFill="1" applyBorder="1" applyAlignment="1">
      <alignment horizontal="center" vertical="top" wrapText="1"/>
    </xf>
    <xf numFmtId="166" fontId="15" fillId="3" borderId="2" xfId="391" applyNumberFormat="1" applyFont="1" applyFill="1" applyBorder="1" applyAlignment="1">
      <alignment horizontal="center" vertical="center" wrapText="1"/>
    </xf>
    <xf numFmtId="0" fontId="24" fillId="3" borderId="1" xfId="0" applyFont="1" applyFill="1" applyBorder="1"/>
    <xf numFmtId="4" fontId="15" fillId="3" borderId="1" xfId="391" applyNumberFormat="1" applyFont="1" applyFill="1" applyBorder="1" applyAlignment="1">
      <alignment horizontal="center" vertical="center" wrapText="1"/>
    </xf>
    <xf numFmtId="14" fontId="15" fillId="3" borderId="10" xfId="391" applyNumberFormat="1" applyFont="1" applyFill="1" applyBorder="1" applyAlignment="1">
      <alignment horizontal="center" vertical="top" wrapText="1"/>
    </xf>
    <xf numFmtId="0" fontId="15" fillId="3" borderId="1" xfId="0" applyFont="1" applyFill="1" applyBorder="1" applyAlignment="1">
      <alignment wrapText="1"/>
    </xf>
    <xf numFmtId="2" fontId="24" fillId="3" borderId="4" xfId="0" applyNumberFormat="1" applyFont="1" applyFill="1" applyBorder="1" applyAlignment="1"/>
    <xf numFmtId="2" fontId="24" fillId="3" borderId="1" xfId="0" applyNumberFormat="1" applyFont="1" applyFill="1" applyBorder="1" applyAlignment="1"/>
    <xf numFmtId="167" fontId="15" fillId="3" borderId="11" xfId="0" applyNumberFormat="1" applyFont="1" applyFill="1" applyBorder="1" applyAlignment="1">
      <alignment horizontal="right" vertical="top" wrapText="1"/>
    </xf>
    <xf numFmtId="172" fontId="15" fillId="3" borderId="1" xfId="0" applyNumberFormat="1" applyFont="1" applyFill="1" applyBorder="1" applyAlignment="1">
      <alignment horizontal="right" vertical="top" wrapText="1"/>
    </xf>
    <xf numFmtId="43" fontId="15" fillId="3" borderId="1" xfId="380" applyFont="1" applyFill="1" applyBorder="1" applyAlignment="1">
      <alignment horizontal="center" vertical="top" wrapText="1"/>
    </xf>
    <xf numFmtId="0" fontId="15" fillId="3" borderId="12" xfId="0" applyFont="1" applyFill="1" applyBorder="1" applyAlignment="1">
      <alignment vertical="top" wrapText="1"/>
    </xf>
    <xf numFmtId="4" fontId="15" fillId="3" borderId="1" xfId="0" applyNumberFormat="1" applyFont="1" applyFill="1" applyBorder="1" applyAlignment="1">
      <alignment vertical="top" wrapText="1"/>
    </xf>
    <xf numFmtId="166" fontId="15" fillId="3" borderId="1" xfId="380" applyNumberFormat="1" applyFont="1" applyFill="1" applyBorder="1" applyAlignment="1">
      <alignment vertical="top"/>
    </xf>
    <xf numFmtId="4" fontId="23" fillId="3" borderId="1" xfId="90" applyNumberFormat="1" applyFont="1" applyFill="1" applyBorder="1" applyAlignment="1">
      <alignment horizontal="left" vertical="center" wrapText="1"/>
    </xf>
    <xf numFmtId="0" fontId="31" fillId="3" borderId="1" xfId="0" applyFont="1" applyFill="1" applyBorder="1" applyAlignment="1">
      <alignment horizontal="center" wrapText="1"/>
    </xf>
    <xf numFmtId="4" fontId="18" fillId="3" borderId="1" xfId="0" applyNumberFormat="1" applyFont="1" applyFill="1" applyBorder="1" applyAlignment="1">
      <alignment horizontal="center" vertical="center" wrapText="1"/>
    </xf>
    <xf numFmtId="4" fontId="15" fillId="3" borderId="1" xfId="90" applyNumberFormat="1" applyFont="1" applyFill="1" applyBorder="1" applyAlignment="1">
      <alignment vertical="center" wrapText="1"/>
    </xf>
    <xf numFmtId="4" fontId="15" fillId="3" borderId="1" xfId="90" applyNumberFormat="1" applyFont="1" applyFill="1" applyBorder="1" applyAlignment="1">
      <alignment horizontal="justify" vertical="center" wrapText="1"/>
    </xf>
    <xf numFmtId="0" fontId="15" fillId="3" borderId="1" xfId="0" applyFont="1" applyFill="1" applyBorder="1"/>
    <xf numFmtId="0" fontId="15" fillId="3" borderId="1" xfId="0" applyFont="1" applyFill="1" applyBorder="1" applyAlignment="1">
      <alignment vertical="center" wrapText="1"/>
    </xf>
    <xf numFmtId="0" fontId="15" fillId="3" borderId="10" xfId="391" applyNumberFormat="1" applyFont="1" applyFill="1" applyBorder="1" applyAlignment="1">
      <alignment horizontal="center" vertical="top" wrapText="1"/>
    </xf>
    <xf numFmtId="166" fontId="15" fillId="3" borderId="1" xfId="391" applyNumberFormat="1" applyFont="1" applyFill="1" applyBorder="1" applyAlignment="1">
      <alignment horizontal="center" vertical="center" wrapText="1"/>
    </xf>
    <xf numFmtId="0" fontId="24" fillId="3" borderId="4" xfId="0" applyFont="1" applyFill="1" applyBorder="1"/>
    <xf numFmtId="166" fontId="24" fillId="3" borderId="1" xfId="0" applyNumberFormat="1" applyFont="1" applyFill="1" applyBorder="1"/>
    <xf numFmtId="2" fontId="24" fillId="3" borderId="4" xfId="0" applyNumberFormat="1" applyFont="1" applyFill="1" applyBorder="1" applyAlignment="1">
      <alignment horizontal="right"/>
    </xf>
    <xf numFmtId="2" fontId="24" fillId="3" borderId="1" xfId="0" applyNumberFormat="1" applyFont="1" applyFill="1" applyBorder="1" applyAlignment="1">
      <alignment horizontal="right"/>
    </xf>
    <xf numFmtId="2" fontId="15" fillId="3" borderId="1" xfId="0" applyNumberFormat="1" applyFont="1" applyFill="1" applyBorder="1" applyAlignment="1">
      <alignment horizontal="right" vertical="center"/>
    </xf>
    <xf numFmtId="10" fontId="15" fillId="3" borderId="1" xfId="380" applyNumberFormat="1" applyFont="1" applyFill="1" applyBorder="1" applyAlignment="1">
      <alignment horizontal="right" vertical="top"/>
    </xf>
    <xf numFmtId="10" fontId="15" fillId="3" borderId="1" xfId="380" applyNumberFormat="1" applyFont="1" applyFill="1" applyBorder="1" applyAlignment="1">
      <alignment horizontal="right" vertical="top" wrapText="1"/>
    </xf>
    <xf numFmtId="43" fontId="15" fillId="3" borderId="1" xfId="380" applyFont="1" applyFill="1" applyBorder="1" applyAlignment="1">
      <alignment horizontal="right" vertical="top"/>
    </xf>
    <xf numFmtId="43" fontId="15" fillId="3" borderId="1" xfId="380" applyFont="1" applyFill="1" applyBorder="1" applyAlignment="1">
      <alignment horizontal="right" vertical="center" wrapText="1"/>
    </xf>
    <xf numFmtId="0" fontId="15" fillId="3" borderId="3" xfId="0" applyFont="1" applyFill="1" applyBorder="1" applyAlignment="1">
      <alignment horizontal="center" vertical="top" wrapText="1"/>
    </xf>
    <xf numFmtId="0" fontId="15" fillId="3" borderId="1" xfId="0" applyNumberFormat="1" applyFont="1" applyFill="1" applyBorder="1" applyAlignment="1">
      <alignment horizontal="center" vertical="top" wrapText="1"/>
    </xf>
    <xf numFmtId="0" fontId="15" fillId="3" borderId="1" xfId="391" applyNumberFormat="1" applyFont="1" applyFill="1" applyBorder="1" applyAlignment="1">
      <alignment horizontal="center" vertical="top" wrapText="1"/>
    </xf>
    <xf numFmtId="166" fontId="15" fillId="3" borderId="1" xfId="380" applyNumberFormat="1" applyFont="1" applyFill="1" applyBorder="1" applyAlignment="1">
      <alignment vertical="center"/>
    </xf>
    <xf numFmtId="43" fontId="15" fillId="3" borderId="1" xfId="380" applyFont="1" applyFill="1" applyBorder="1" applyAlignment="1">
      <alignment horizontal="center" vertical="center" wrapText="1"/>
    </xf>
    <xf numFmtId="0" fontId="25" fillId="3" borderId="1" xfId="0" applyFont="1" applyFill="1" applyBorder="1" applyAlignment="1">
      <alignment vertical="top" wrapText="1"/>
    </xf>
    <xf numFmtId="0" fontId="25" fillId="3" borderId="3" xfId="0" applyFont="1" applyFill="1" applyBorder="1" applyAlignment="1">
      <alignment vertical="top" wrapText="1"/>
    </xf>
    <xf numFmtId="43" fontId="15" fillId="3" borderId="1" xfId="380" applyFont="1" applyFill="1" applyBorder="1" applyAlignment="1">
      <alignment vertical="center" wrapText="1"/>
    </xf>
    <xf numFmtId="4" fontId="25" fillId="3" borderId="2" xfId="0" applyNumberFormat="1" applyFont="1" applyFill="1" applyBorder="1" applyAlignment="1">
      <alignment horizontal="center" vertical="top" wrapText="1"/>
    </xf>
    <xf numFmtId="0" fontId="15" fillId="3" borderId="1" xfId="0" applyNumberFormat="1" applyFont="1" applyFill="1" applyBorder="1"/>
    <xf numFmtId="0" fontId="34" fillId="3" borderId="1" xfId="350" applyFont="1" applyFill="1" applyBorder="1" applyAlignment="1">
      <alignment horizontal="justify" vertical="top" wrapText="1"/>
    </xf>
    <xf numFmtId="0" fontId="15" fillId="3" borderId="10" xfId="0" applyNumberFormat="1" applyFont="1" applyFill="1" applyBorder="1" applyAlignment="1">
      <alignment vertical="center"/>
    </xf>
    <xf numFmtId="0" fontId="15" fillId="3" borderId="1" xfId="0" applyFont="1" applyFill="1" applyBorder="1" applyAlignment="1">
      <alignment horizontal="center" vertical="center"/>
    </xf>
    <xf numFmtId="4" fontId="25" fillId="3" borderId="1" xfId="0" applyNumberFormat="1" applyFont="1" applyFill="1" applyBorder="1" applyAlignment="1">
      <alignment horizontal="center" vertical="top" wrapText="1"/>
    </xf>
    <xf numFmtId="43" fontId="18" fillId="3" borderId="1" xfId="380" applyFont="1" applyFill="1" applyBorder="1" applyAlignment="1">
      <alignment vertical="center" wrapText="1"/>
    </xf>
    <xf numFmtId="0" fontId="15" fillId="3" borderId="10" xfId="392" applyNumberFormat="1" applyFont="1" applyFill="1" applyBorder="1" applyAlignment="1">
      <alignment horizontal="center" vertical="top" wrapText="1"/>
    </xf>
    <xf numFmtId="2" fontId="24" fillId="3" borderId="4" xfId="0" applyNumberFormat="1" applyFont="1" applyFill="1" applyBorder="1" applyAlignment="1">
      <alignment horizontal="right" wrapText="1"/>
    </xf>
    <xf numFmtId="2" fontId="24" fillId="3" borderId="1" xfId="0" applyNumberFormat="1" applyFont="1" applyFill="1" applyBorder="1" applyAlignment="1">
      <alignment horizontal="right" wrapText="1"/>
    </xf>
    <xf numFmtId="4" fontId="15" fillId="3" borderId="1" xfId="0" applyNumberFormat="1" applyFont="1" applyFill="1" applyBorder="1" applyAlignment="1">
      <alignment horizontal="center" wrapText="1"/>
    </xf>
    <xf numFmtId="1" fontId="24" fillId="3" borderId="4" xfId="0" applyNumberFormat="1" applyFont="1" applyFill="1" applyBorder="1" applyAlignment="1">
      <alignment horizontal="right" wrapText="1"/>
    </xf>
    <xf numFmtId="1" fontId="24" fillId="3" borderId="1" xfId="0" applyNumberFormat="1" applyFont="1" applyFill="1" applyBorder="1" applyAlignment="1">
      <alignment horizontal="right" wrapText="1"/>
    </xf>
    <xf numFmtId="4" fontId="15" fillId="3" borderId="1" xfId="0" applyNumberFormat="1" applyFont="1" applyFill="1" applyBorder="1" applyAlignment="1">
      <alignment wrapText="1"/>
    </xf>
    <xf numFmtId="4" fontId="15" fillId="3" borderId="4" xfId="0" applyNumberFormat="1" applyFont="1" applyFill="1" applyBorder="1" applyAlignment="1">
      <alignment horizontal="justify" vertical="center" wrapText="1"/>
    </xf>
    <xf numFmtId="4" fontId="15" fillId="3" borderId="1" xfId="0" applyNumberFormat="1" applyFont="1" applyFill="1" applyBorder="1" applyAlignment="1">
      <alignment vertical="center" wrapText="1"/>
    </xf>
    <xf numFmtId="0" fontId="15" fillId="3" borderId="1" xfId="0" applyNumberFormat="1" applyFont="1" applyFill="1" applyBorder="1" applyAlignment="1">
      <alignment horizontal="center" vertical="center" wrapText="1"/>
    </xf>
    <xf numFmtId="4" fontId="15" fillId="3" borderId="2" xfId="0" applyNumberFormat="1" applyFont="1" applyFill="1" applyBorder="1" applyAlignment="1">
      <alignment horizontal="justify" vertical="center" wrapText="1"/>
    </xf>
    <xf numFmtId="166" fontId="15" fillId="3" borderId="2" xfId="391" applyNumberFormat="1" applyFont="1" applyFill="1" applyBorder="1" applyAlignment="1">
      <alignment horizontal="right" wrapText="1"/>
    </xf>
    <xf numFmtId="0" fontId="24" fillId="3" borderId="2" xfId="0" applyFont="1" applyFill="1" applyBorder="1" applyAlignment="1">
      <alignment horizontal="right"/>
    </xf>
    <xf numFmtId="166" fontId="24" fillId="3" borderId="2" xfId="0" applyNumberFormat="1" applyFont="1" applyFill="1" applyBorder="1" applyAlignment="1">
      <alignment horizontal="right"/>
    </xf>
    <xf numFmtId="0" fontId="24" fillId="3" borderId="1" xfId="0" applyFont="1" applyFill="1" applyBorder="1" applyAlignment="1">
      <alignment horizontal="right"/>
    </xf>
    <xf numFmtId="166" fontId="18" fillId="3" borderId="1" xfId="391" applyNumberFormat="1" applyFont="1" applyFill="1" applyBorder="1" applyAlignment="1">
      <alignment horizontal="right" wrapText="1"/>
    </xf>
    <xf numFmtId="0" fontId="26" fillId="3" borderId="1" xfId="0" applyFont="1" applyFill="1" applyBorder="1" applyAlignment="1">
      <alignment horizontal="center"/>
    </xf>
    <xf numFmtId="0" fontId="25" fillId="3" borderId="2" xfId="0" applyFont="1" applyFill="1" applyBorder="1" applyAlignment="1">
      <alignment vertical="top" wrapText="1"/>
    </xf>
    <xf numFmtId="4" fontId="15" fillId="3" borderId="1" xfId="90" applyNumberFormat="1" applyFont="1" applyFill="1" applyBorder="1" applyAlignment="1">
      <alignment horizontal="center" vertical="center" wrapText="1"/>
    </xf>
    <xf numFmtId="0" fontId="25" fillId="3" borderId="7" xfId="0" applyFont="1" applyFill="1" applyBorder="1" applyAlignment="1">
      <alignment vertical="top" wrapText="1"/>
    </xf>
    <xf numFmtId="4" fontId="18" fillId="3" borderId="2" xfId="3" applyNumberFormat="1" applyFont="1" applyFill="1" applyBorder="1" applyAlignment="1">
      <alignment vertical="center" wrapText="1"/>
    </xf>
    <xf numFmtId="4" fontId="18" fillId="3" borderId="2" xfId="3" applyNumberFormat="1" applyFont="1" applyFill="1" applyBorder="1" applyAlignment="1">
      <alignment horizontal="justify" vertical="center" wrapText="1"/>
    </xf>
    <xf numFmtId="0" fontId="15" fillId="3" borderId="1" xfId="0" applyFont="1" applyFill="1" applyBorder="1" applyAlignment="1">
      <alignment horizontal="center"/>
    </xf>
    <xf numFmtId="4" fontId="39" fillId="3" borderId="1" xfId="0" applyNumberFormat="1" applyFont="1" applyFill="1" applyBorder="1" applyAlignment="1">
      <alignment vertical="top" wrapText="1"/>
    </xf>
    <xf numFmtId="43" fontId="15" fillId="3" borderId="2" xfId="380" applyFont="1" applyFill="1" applyBorder="1" applyAlignment="1">
      <alignment horizontal="right" vertical="center" wrapText="1"/>
    </xf>
    <xf numFmtId="164" fontId="15" fillId="3" borderId="1" xfId="391" applyNumberFormat="1" applyFont="1" applyFill="1" applyBorder="1" applyAlignment="1">
      <alignment horizontal="center" vertical="center" wrapText="1"/>
    </xf>
    <xf numFmtId="0" fontId="15" fillId="3" borderId="2" xfId="0" applyFont="1" applyFill="1" applyBorder="1" applyAlignment="1">
      <alignment horizontal="right"/>
    </xf>
    <xf numFmtId="164" fontId="15" fillId="3" borderId="10" xfId="391" applyNumberFormat="1" applyFont="1" applyFill="1" applyBorder="1" applyAlignment="1">
      <alignment horizontal="center" vertical="center" wrapText="1"/>
    </xf>
    <xf numFmtId="168" fontId="24" fillId="3" borderId="1" xfId="0" applyNumberFormat="1" applyFont="1" applyFill="1" applyBorder="1" applyAlignment="1">
      <alignment horizontal="right"/>
    </xf>
    <xf numFmtId="166" fontId="24" fillId="3" borderId="1" xfId="0" applyNumberFormat="1" applyFont="1" applyFill="1" applyBorder="1" applyAlignment="1">
      <alignment horizontal="right"/>
    </xf>
    <xf numFmtId="43" fontId="15" fillId="3" borderId="1" xfId="380" applyFont="1" applyFill="1" applyBorder="1" applyAlignment="1">
      <alignment horizontal="right"/>
    </xf>
    <xf numFmtId="43" fontId="24" fillId="3" borderId="1" xfId="380" applyFont="1" applyFill="1" applyBorder="1" applyAlignment="1">
      <alignment horizontal="right"/>
    </xf>
    <xf numFmtId="43" fontId="15" fillId="3" borderId="1" xfId="380" applyNumberFormat="1" applyFont="1" applyFill="1" applyBorder="1" applyAlignment="1">
      <alignment horizontal="right"/>
    </xf>
    <xf numFmtId="164" fontId="15" fillId="3" borderId="1" xfId="380" applyNumberFormat="1" applyFont="1" applyFill="1" applyBorder="1" applyAlignment="1">
      <alignment horizontal="right"/>
    </xf>
    <xf numFmtId="0" fontId="15" fillId="3" borderId="1" xfId="90" applyFont="1" applyFill="1" applyBorder="1" applyAlignment="1">
      <alignment horizontal="justify" vertical="center" wrapText="1"/>
    </xf>
    <xf numFmtId="0" fontId="38" fillId="0" borderId="0" xfId="0" applyFont="1"/>
    <xf numFmtId="0" fontId="15" fillId="0" borderId="0" xfId="0" applyFont="1"/>
    <xf numFmtId="0" fontId="14" fillId="0" borderId="0" xfId="0" applyFont="1" applyFill="1"/>
    <xf numFmtId="0" fontId="25" fillId="0" borderId="0" xfId="0" applyFont="1" applyFill="1" applyAlignment="1">
      <alignment wrapText="1"/>
    </xf>
    <xf numFmtId="0" fontId="14" fillId="0" borderId="0" xfId="0" applyFont="1" applyFill="1" applyAlignment="1">
      <alignment vertical="center"/>
    </xf>
    <xf numFmtId="0" fontId="28" fillId="0" borderId="9" xfId="0" applyFont="1" applyFill="1" applyBorder="1" applyAlignment="1">
      <alignment horizontal="center" vertical="center"/>
    </xf>
    <xf numFmtId="0" fontId="28" fillId="0" borderId="9" xfId="0" applyFont="1" applyFill="1" applyBorder="1" applyAlignment="1">
      <alignment horizontal="center" wrapText="1"/>
    </xf>
    <xf numFmtId="0" fontId="15" fillId="0" borderId="2" xfId="0" applyFont="1" applyFill="1" applyBorder="1" applyAlignment="1">
      <alignment horizontal="center" vertical="center" wrapText="1"/>
    </xf>
    <xf numFmtId="4" fontId="15" fillId="0"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5" fillId="0" borderId="11" xfId="0" applyFont="1" applyFill="1" applyBorder="1" applyAlignment="1">
      <alignment horizontal="center" vertical="top" wrapText="1"/>
    </xf>
    <xf numFmtId="4" fontId="15" fillId="0" borderId="1" xfId="0" applyNumberFormat="1" applyFont="1" applyFill="1" applyBorder="1" applyAlignment="1">
      <alignment vertical="top" wrapText="1"/>
    </xf>
    <xf numFmtId="9" fontId="15" fillId="0" borderId="1" xfId="376" applyFont="1" applyFill="1" applyBorder="1" applyAlignment="1">
      <alignment vertical="top" wrapText="1"/>
    </xf>
    <xf numFmtId="0" fontId="15" fillId="0" borderId="12" xfId="0" applyFont="1" applyFill="1" applyBorder="1" applyAlignment="1">
      <alignment horizontal="center" vertical="top" wrapText="1"/>
    </xf>
    <xf numFmtId="9" fontId="15" fillId="2" borderId="1" xfId="376" applyFont="1" applyFill="1" applyBorder="1" applyAlignment="1">
      <alignment vertical="top" wrapText="1"/>
    </xf>
    <xf numFmtId="4" fontId="15" fillId="0" borderId="3" xfId="0" applyNumberFormat="1" applyFont="1" applyFill="1" applyBorder="1" applyAlignment="1">
      <alignment vertical="center" wrapText="1"/>
    </xf>
    <xf numFmtId="4" fontId="15" fillId="0" borderId="1" xfId="0" applyNumberFormat="1" applyFont="1" applyFill="1" applyBorder="1" applyAlignment="1">
      <alignment vertical="center"/>
    </xf>
    <xf numFmtId="9" fontId="15" fillId="0" borderId="1" xfId="376" applyFont="1" applyFill="1" applyBorder="1" applyAlignment="1">
      <alignment vertical="center" wrapText="1"/>
    </xf>
    <xf numFmtId="43" fontId="15" fillId="0" borderId="1" xfId="380" applyFont="1" applyFill="1" applyBorder="1" applyAlignment="1">
      <alignment wrapText="1"/>
    </xf>
    <xf numFmtId="43" fontId="15" fillId="0" borderId="1" xfId="380" applyFont="1" applyFill="1" applyBorder="1" applyAlignment="1">
      <alignment vertical="center"/>
    </xf>
    <xf numFmtId="43" fontId="15" fillId="2" borderId="1" xfId="380" applyFont="1" applyFill="1" applyBorder="1" applyAlignment="1">
      <alignment vertical="top"/>
    </xf>
    <xf numFmtId="10" fontId="15" fillId="2" borderId="1" xfId="380" applyNumberFormat="1" applyFont="1" applyFill="1" applyBorder="1" applyAlignment="1">
      <alignment vertical="top"/>
    </xf>
    <xf numFmtId="4" fontId="15" fillId="0" borderId="1" xfId="0" applyNumberFormat="1" applyFont="1" applyFill="1" applyBorder="1" applyAlignment="1">
      <alignment horizontal="center" vertical="center" wrapText="1"/>
    </xf>
    <xf numFmtId="4" fontId="15" fillId="2" borderId="1" xfId="0" applyNumberFormat="1" applyFont="1" applyFill="1" applyBorder="1" applyAlignment="1">
      <alignment vertical="top"/>
    </xf>
    <xf numFmtId="4" fontId="18" fillId="0" borderId="1" xfId="0" applyNumberFormat="1" applyFont="1" applyFill="1" applyBorder="1"/>
    <xf numFmtId="4" fontId="18" fillId="0" borderId="1" xfId="0" applyNumberFormat="1" applyFont="1" applyFill="1" applyBorder="1" applyAlignment="1">
      <alignment wrapText="1"/>
    </xf>
    <xf numFmtId="4" fontId="18" fillId="0" borderId="1" xfId="0" applyNumberFormat="1" applyFont="1" applyFill="1" applyBorder="1" applyAlignment="1">
      <alignment vertical="center"/>
    </xf>
    <xf numFmtId="4" fontId="18" fillId="2" borderId="15" xfId="0" applyNumberFormat="1" applyFont="1" applyFill="1" applyBorder="1" applyAlignment="1">
      <alignment horizontal="left" vertical="center"/>
    </xf>
    <xf numFmtId="4" fontId="18" fillId="2" borderId="14" xfId="0" applyNumberFormat="1" applyFont="1" applyFill="1" applyBorder="1" applyAlignment="1">
      <alignment horizontal="justify" vertical="center" wrapText="1"/>
    </xf>
    <xf numFmtId="4" fontId="15" fillId="0" borderId="2" xfId="0" applyNumberFormat="1" applyFont="1" applyFill="1" applyBorder="1" applyAlignment="1">
      <alignment vertical="center"/>
    </xf>
    <xf numFmtId="4" fontId="15" fillId="0" borderId="8" xfId="0" applyNumberFormat="1" applyFont="1" applyFill="1" applyBorder="1" applyAlignment="1">
      <alignment wrapText="1"/>
    </xf>
    <xf numFmtId="4" fontId="15" fillId="0" borderId="7" xfId="0" applyNumberFormat="1" applyFont="1" applyFill="1" applyBorder="1" applyAlignment="1">
      <alignment vertical="center"/>
    </xf>
    <xf numFmtId="4" fontId="15" fillId="0" borderId="6" xfId="0" applyNumberFormat="1" applyFont="1" applyFill="1" applyBorder="1" applyAlignment="1">
      <alignment wrapText="1"/>
    </xf>
    <xf numFmtId="4" fontId="15" fillId="0" borderId="3" xfId="0" applyNumberFormat="1" applyFont="1" applyFill="1" applyBorder="1" applyAlignment="1">
      <alignment vertical="center"/>
    </xf>
    <xf numFmtId="4" fontId="15" fillId="0" borderId="5" xfId="0" applyNumberFormat="1" applyFont="1" applyFill="1" applyBorder="1" applyAlignment="1">
      <alignment wrapText="1"/>
    </xf>
    <xf numFmtId="4" fontId="15" fillId="0" borderId="1" xfId="0" applyNumberFormat="1" applyFont="1" applyFill="1" applyBorder="1" applyAlignment="1">
      <alignment horizontal="center" vertical="center"/>
    </xf>
    <xf numFmtId="10" fontId="15" fillId="0" borderId="1" xfId="0" applyNumberFormat="1" applyFont="1" applyFill="1" applyBorder="1" applyAlignment="1">
      <alignment vertical="top"/>
    </xf>
    <xf numFmtId="4" fontId="15" fillId="0" borderId="1" xfId="0" applyNumberFormat="1" applyFont="1" applyFill="1" applyBorder="1" applyAlignment="1">
      <alignment vertical="top"/>
    </xf>
    <xf numFmtId="0" fontId="18" fillId="0" borderId="1" xfId="0" applyNumberFormat="1" applyFont="1" applyFill="1" applyBorder="1"/>
    <xf numFmtId="4" fontId="18" fillId="0" borderId="1" xfId="0" applyNumberFormat="1" applyFont="1" applyFill="1" applyBorder="1" applyAlignment="1">
      <alignment horizontal="justify" vertical="center" wrapText="1"/>
    </xf>
    <xf numFmtId="0" fontId="15" fillId="0" borderId="2" xfId="0" applyFont="1" applyBorder="1" applyAlignment="1">
      <alignment horizontal="center" vertical="top" wrapText="1"/>
    </xf>
    <xf numFmtId="0" fontId="15" fillId="0" borderId="1" xfId="0" applyFont="1" applyBorder="1" applyAlignment="1">
      <alignment vertical="center"/>
    </xf>
    <xf numFmtId="4" fontId="18" fillId="0" borderId="2" xfId="0" applyNumberFormat="1" applyFont="1" applyFill="1" applyBorder="1" applyAlignment="1">
      <alignment vertical="center"/>
    </xf>
    <xf numFmtId="166" fontId="15" fillId="0" borderId="1" xfId="380" applyNumberFormat="1" applyFont="1" applyBorder="1" applyAlignment="1">
      <alignment vertical="top"/>
    </xf>
    <xf numFmtId="166" fontId="15" fillId="0" borderId="1" xfId="380" applyNumberFormat="1" applyFont="1" applyFill="1" applyBorder="1" applyAlignment="1">
      <alignment vertical="top"/>
    </xf>
    <xf numFmtId="0" fontId="15" fillId="0" borderId="1" xfId="0" applyNumberFormat="1" applyFont="1" applyFill="1" applyBorder="1"/>
    <xf numFmtId="4" fontId="15" fillId="0" borderId="1" xfId="0" applyNumberFormat="1" applyFont="1" applyFill="1" applyBorder="1" applyAlignment="1">
      <alignment horizontal="justify" vertical="center" wrapText="1"/>
    </xf>
    <xf numFmtId="0" fontId="15" fillId="2" borderId="1" xfId="0" applyNumberFormat="1" applyFont="1" applyFill="1" applyBorder="1" applyAlignment="1">
      <alignment vertical="center"/>
    </xf>
    <xf numFmtId="0" fontId="15" fillId="0" borderId="0" xfId="0" applyFont="1" applyAlignment="1">
      <alignment horizontal="center" vertical="center" wrapText="1"/>
    </xf>
    <xf numFmtId="0" fontId="25" fillId="0" borderId="19" xfId="0" applyFont="1" applyFill="1" applyBorder="1" applyAlignment="1">
      <alignment horizontal="center" vertical="top" wrapText="1"/>
    </xf>
    <xf numFmtId="4" fontId="25" fillId="0" borderId="1" xfId="0" applyNumberFormat="1" applyFont="1" applyFill="1" applyBorder="1" applyAlignment="1">
      <alignment horizontal="center" vertical="top"/>
    </xf>
    <xf numFmtId="0" fontId="15" fillId="0" borderId="0" xfId="0" applyFont="1" applyFill="1" applyAlignment="1">
      <alignment horizontal="center" vertical="top"/>
    </xf>
    <xf numFmtId="174" fontId="25" fillId="0" borderId="1" xfId="0" applyNumberFormat="1" applyFont="1" applyFill="1" applyBorder="1" applyAlignment="1">
      <alignment horizontal="center" vertical="top"/>
    </xf>
    <xf numFmtId="0" fontId="18" fillId="0" borderId="3" xfId="0" applyNumberFormat="1" applyFont="1" applyFill="1" applyBorder="1"/>
    <xf numFmtId="4" fontId="18" fillId="0" borderId="3" xfId="0" applyNumberFormat="1" applyFont="1" applyFill="1" applyBorder="1" applyAlignment="1">
      <alignment wrapText="1"/>
    </xf>
    <xf numFmtId="4" fontId="18" fillId="0" borderId="3" xfId="0" applyNumberFormat="1" applyFont="1" applyFill="1" applyBorder="1" applyAlignment="1">
      <alignment horizontal="center" vertical="center"/>
    </xf>
    <xf numFmtId="4" fontId="18" fillId="0" borderId="3" xfId="0" applyNumberFormat="1" applyFont="1" applyFill="1" applyBorder="1" applyAlignment="1">
      <alignment vertical="center"/>
    </xf>
    <xf numFmtId="4" fontId="15" fillId="2" borderId="16" xfId="0" applyNumberFormat="1" applyFont="1" applyFill="1" applyBorder="1" applyAlignment="1">
      <alignment vertical="center"/>
    </xf>
    <xf numFmtId="0" fontId="18" fillId="2" borderId="1" xfId="0" applyFont="1" applyFill="1" applyBorder="1" applyAlignment="1">
      <alignment horizontal="justify" vertical="center" wrapText="1"/>
    </xf>
    <xf numFmtId="171" fontId="15" fillId="2" borderId="1" xfId="376" applyNumberFormat="1" applyFont="1" applyFill="1" applyBorder="1" applyAlignment="1">
      <alignment horizontal="center" vertical="center" wrapText="1"/>
    </xf>
    <xf numFmtId="2" fontId="38" fillId="2" borderId="0" xfId="0" applyNumberFormat="1" applyFont="1" applyFill="1"/>
    <xf numFmtId="0" fontId="15" fillId="2" borderId="10" xfId="0" applyNumberFormat="1" applyFont="1" applyFill="1" applyBorder="1" applyAlignment="1">
      <alignment horizontal="left" vertical="center"/>
    </xf>
    <xf numFmtId="0" fontId="15" fillId="0" borderId="0" xfId="0" applyFont="1" applyFill="1" applyAlignment="1">
      <alignment horizontal="justify" vertical="center" wrapText="1"/>
    </xf>
    <xf numFmtId="0" fontId="15" fillId="2" borderId="10" xfId="0" applyNumberFormat="1" applyFont="1" applyFill="1" applyBorder="1"/>
    <xf numFmtId="0" fontId="38" fillId="0" borderId="1" xfId="0" applyFont="1" applyBorder="1"/>
    <xf numFmtId="0" fontId="38" fillId="0" borderId="1" xfId="0" applyFont="1" applyBorder="1" applyAlignment="1">
      <alignment horizontal="center" vertical="center"/>
    </xf>
    <xf numFmtId="4" fontId="15" fillId="2" borderId="10" xfId="0" applyNumberFormat="1" applyFont="1" applyFill="1" applyBorder="1"/>
    <xf numFmtId="4" fontId="15" fillId="0" borderId="4" xfId="0" applyNumberFormat="1" applyFont="1" applyFill="1" applyBorder="1" applyAlignment="1">
      <alignment wrapText="1"/>
    </xf>
    <xf numFmtId="0" fontId="15" fillId="0" borderId="10" xfId="0" applyFont="1" applyFill="1" applyBorder="1" applyAlignment="1">
      <alignment horizontal="justify" vertical="center" wrapText="1"/>
    </xf>
    <xf numFmtId="0" fontId="15" fillId="2" borderId="10" xfId="0" applyFont="1" applyFill="1" applyBorder="1" applyAlignment="1">
      <alignment horizontal="justify" vertical="center" wrapText="1"/>
    </xf>
    <xf numFmtId="43"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 fontId="18" fillId="2" borderId="10" xfId="0" applyNumberFormat="1" applyFont="1" applyFill="1" applyBorder="1" applyAlignment="1">
      <alignment vertical="center"/>
    </xf>
    <xf numFmtId="0" fontId="16" fillId="2" borderId="0" xfId="0" applyFont="1" applyFill="1" applyAlignment="1">
      <alignment vertical="center"/>
    </xf>
    <xf numFmtId="0" fontId="15" fillId="0" borderId="1" xfId="0" applyFont="1" applyBorder="1" applyAlignment="1">
      <alignment horizontal="justify" vertical="center" wrapText="1"/>
    </xf>
    <xf numFmtId="4" fontId="18" fillId="2" borderId="1" xfId="0" applyNumberFormat="1" applyFont="1" applyFill="1" applyBorder="1" applyAlignment="1">
      <alignment horizontal="center"/>
    </xf>
    <xf numFmtId="4" fontId="18" fillId="2" borderId="1" xfId="0" applyNumberFormat="1" applyFont="1" applyFill="1" applyBorder="1" applyAlignment="1">
      <alignment horizontal="justify" vertical="center"/>
    </xf>
    <xf numFmtId="4" fontId="18" fillId="0" borderId="17" xfId="0" applyNumberFormat="1" applyFont="1" applyFill="1" applyBorder="1" applyAlignment="1">
      <alignment horizontal="center"/>
    </xf>
    <xf numFmtId="4" fontId="18" fillId="0" borderId="4" xfId="0" applyNumberFormat="1" applyFont="1" applyFill="1" applyBorder="1" applyAlignment="1">
      <alignment horizontal="center"/>
    </xf>
    <xf numFmtId="4" fontId="15" fillId="2" borderId="1" xfId="0" applyNumberFormat="1" applyFont="1" applyFill="1" applyBorder="1" applyAlignment="1">
      <alignment vertical="center"/>
    </xf>
    <xf numFmtId="171" fontId="15" fillId="0" borderId="1" xfId="376" applyNumberFormat="1" applyFont="1" applyFill="1" applyBorder="1" applyAlignment="1">
      <alignment vertical="center" wrapText="1"/>
    </xf>
    <xf numFmtId="4" fontId="18" fillId="2" borderId="1" xfId="0" applyNumberFormat="1" applyFont="1" applyFill="1" applyBorder="1" applyAlignment="1">
      <alignment vertical="center"/>
    </xf>
    <xf numFmtId="171" fontId="15" fillId="2" borderId="1" xfId="376" applyNumberFormat="1" applyFont="1" applyFill="1" applyBorder="1" applyAlignment="1">
      <alignment horizontal="center" vertical="top" wrapText="1"/>
    </xf>
    <xf numFmtId="4" fontId="41" fillId="0" borderId="1" xfId="0" applyNumberFormat="1" applyFont="1" applyFill="1" applyBorder="1"/>
    <xf numFmtId="4" fontId="41" fillId="0" borderId="1" xfId="0" applyNumberFormat="1" applyFont="1" applyFill="1" applyBorder="1" applyAlignment="1">
      <alignment wrapText="1"/>
    </xf>
    <xf numFmtId="0" fontId="41" fillId="3" borderId="0" xfId="0" applyFont="1" applyFill="1"/>
    <xf numFmtId="0" fontId="15" fillId="3" borderId="0" xfId="0" applyFont="1" applyFill="1"/>
    <xf numFmtId="0" fontId="15" fillId="3" borderId="0" xfId="0" applyFont="1" applyFill="1" applyAlignment="1">
      <alignment horizontal="center" vertical="center"/>
    </xf>
    <xf numFmtId="0" fontId="15" fillId="3"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4" fontId="15" fillId="3" borderId="0" xfId="0" applyNumberFormat="1" applyFont="1" applyFill="1" applyAlignment="1">
      <alignment horizontal="center" vertical="center"/>
    </xf>
    <xf numFmtId="0" fontId="18" fillId="3" borderId="14" xfId="0" applyFont="1" applyFill="1" applyBorder="1" applyAlignment="1">
      <alignment horizontal="center" vertical="center" wrapText="1"/>
    </xf>
    <xf numFmtId="4" fontId="25"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5" fillId="3" borderId="1" xfId="0" applyNumberFormat="1" applyFont="1" applyFill="1" applyBorder="1" applyAlignment="1">
      <alignment horizontal="justify" vertical="center" wrapText="1"/>
    </xf>
    <xf numFmtId="4" fontId="15" fillId="3" borderId="0" xfId="376" applyNumberFormat="1" applyFont="1" applyFill="1"/>
    <xf numFmtId="4" fontId="38" fillId="3" borderId="0" xfId="0" applyNumberFormat="1" applyFont="1" applyFill="1"/>
    <xf numFmtId="0" fontId="15" fillId="3" borderId="3" xfId="0" applyFont="1" applyFill="1" applyBorder="1" applyAlignment="1"/>
    <xf numFmtId="0" fontId="16" fillId="3" borderId="0" xfId="0" applyFont="1" applyFill="1"/>
    <xf numFmtId="0" fontId="15" fillId="3" borderId="1" xfId="0" applyFont="1" applyFill="1" applyBorder="1" applyAlignment="1">
      <alignment horizontal="left" vertical="top" wrapText="1"/>
    </xf>
    <xf numFmtId="0" fontId="18" fillId="3" borderId="1" xfId="0" applyFont="1" applyFill="1" applyBorder="1"/>
    <xf numFmtId="0" fontId="15" fillId="3" borderId="0" xfId="0" applyFont="1" applyFill="1" applyAlignment="1">
      <alignment horizontal="justify" vertical="top" wrapText="1"/>
    </xf>
    <xf numFmtId="0" fontId="23" fillId="3" borderId="1" xfId="0" applyFont="1" applyFill="1" applyBorder="1" applyAlignment="1">
      <alignment horizontal="left"/>
    </xf>
    <xf numFmtId="0" fontId="23" fillId="3" borderId="1" xfId="0" applyFont="1" applyFill="1" applyBorder="1" applyAlignment="1">
      <alignment horizontal="center"/>
    </xf>
    <xf numFmtId="0" fontId="31" fillId="3" borderId="1" xfId="0" applyFont="1" applyFill="1" applyBorder="1"/>
    <xf numFmtId="4" fontId="18" fillId="3" borderId="15" xfId="0" applyNumberFormat="1" applyFont="1" applyFill="1" applyBorder="1" applyAlignment="1">
      <alignment horizontal="left" vertical="center"/>
    </xf>
    <xf numFmtId="4" fontId="18" fillId="3" borderId="14" xfId="0" applyNumberFormat="1" applyFont="1" applyFill="1" applyBorder="1" applyAlignment="1">
      <alignment horizontal="justify" vertical="center" wrapText="1"/>
    </xf>
    <xf numFmtId="0" fontId="15" fillId="3" borderId="0" xfId="0" applyFont="1" applyFill="1" applyAlignment="1">
      <alignment horizontal="justify" vertical="center" wrapText="1"/>
    </xf>
    <xf numFmtId="0" fontId="39" fillId="3" borderId="1" xfId="0" applyFont="1" applyFill="1" applyBorder="1" applyAlignment="1">
      <alignment vertical="top" wrapText="1"/>
    </xf>
    <xf numFmtId="0" fontId="25" fillId="3" borderId="1" xfId="0" applyFont="1" applyFill="1" applyBorder="1" applyAlignment="1">
      <alignment vertical="justify" wrapText="1"/>
    </xf>
    <xf numFmtId="0" fontId="15" fillId="3" borderId="1" xfId="0" applyFont="1" applyFill="1" applyBorder="1" applyAlignment="1">
      <alignment horizontal="right" wrapText="1"/>
    </xf>
    <xf numFmtId="49" fontId="40" fillId="3" borderId="1" xfId="0" applyNumberFormat="1" applyFont="1" applyFill="1" applyBorder="1" applyAlignment="1">
      <alignment horizontal="center"/>
    </xf>
    <xf numFmtId="0" fontId="40" fillId="3" borderId="1" xfId="0" applyFont="1" applyFill="1" applyBorder="1" applyAlignment="1">
      <alignment horizontal="center" vertical="center"/>
    </xf>
    <xf numFmtId="0" fontId="40" fillId="3" borderId="1" xfId="0" applyFont="1" applyFill="1" applyBorder="1" applyAlignment="1">
      <alignment horizontal="center"/>
    </xf>
    <xf numFmtId="43" fontId="43" fillId="3" borderId="1" xfId="0" applyNumberFormat="1" applyFont="1" applyFill="1" applyBorder="1" applyAlignment="1">
      <alignment horizontal="center"/>
    </xf>
    <xf numFmtId="43" fontId="23" fillId="3" borderId="1" xfId="380" applyFont="1" applyFill="1" applyBorder="1" applyAlignment="1">
      <alignment horizontal="center"/>
    </xf>
    <xf numFmtId="0" fontId="14" fillId="3" borderId="1" xfId="0" applyFont="1" applyFill="1" applyBorder="1"/>
    <xf numFmtId="4" fontId="18" fillId="3" borderId="18" xfId="0" applyNumberFormat="1" applyFont="1" applyFill="1" applyBorder="1" applyAlignment="1">
      <alignment horizontal="center" vertical="center"/>
    </xf>
    <xf numFmtId="0" fontId="18" fillId="3" borderId="3" xfId="0" applyNumberFormat="1" applyFont="1" applyFill="1" applyBorder="1" applyAlignment="1">
      <alignment vertical="center"/>
    </xf>
    <xf numFmtId="4" fontId="18" fillId="3" borderId="3" xfId="0" applyNumberFormat="1" applyFont="1" applyFill="1" applyBorder="1" applyAlignment="1">
      <alignment horizontal="justify" vertical="center" wrapText="1"/>
    </xf>
    <xf numFmtId="43" fontId="18" fillId="3" borderId="1" xfId="380" applyFont="1" applyFill="1" applyBorder="1" applyAlignment="1">
      <alignment horizontal="center" vertical="center" wrapText="1"/>
    </xf>
    <xf numFmtId="0" fontId="25" fillId="3" borderId="1" xfId="0" applyFont="1" applyFill="1" applyBorder="1" applyAlignment="1">
      <alignment horizontal="justify" vertical="center" wrapText="1"/>
    </xf>
    <xf numFmtId="0" fontId="15" fillId="3" borderId="1" xfId="0" applyNumberFormat="1" applyFont="1" applyFill="1" applyBorder="1" applyAlignment="1">
      <alignment vertical="center"/>
    </xf>
    <xf numFmtId="0" fontId="18" fillId="3" borderId="1" xfId="0" applyNumberFormat="1" applyFont="1" applyFill="1" applyBorder="1" applyAlignment="1">
      <alignment horizontal="center" vertical="center"/>
    </xf>
    <xf numFmtId="4" fontId="18" fillId="3" borderId="1" xfId="0" applyNumberFormat="1" applyFont="1" applyFill="1" applyBorder="1" applyAlignment="1">
      <alignment horizontal="justify" vertical="center" wrapText="1"/>
    </xf>
    <xf numFmtId="0" fontId="15" fillId="3" borderId="1" xfId="0" applyNumberFormat="1" applyFont="1" applyFill="1" applyBorder="1" applyAlignment="1">
      <alignment horizontal="center" vertical="center"/>
    </xf>
    <xf numFmtId="0" fontId="15" fillId="3" borderId="2" xfId="0" applyFont="1" applyFill="1" applyBorder="1" applyAlignment="1">
      <alignment horizontal="justify" vertical="top" wrapText="1"/>
    </xf>
    <xf numFmtId="4" fontId="15" fillId="3" borderId="1" xfId="0" applyNumberFormat="1" applyFont="1" applyFill="1" applyBorder="1" applyAlignment="1">
      <alignment horizontal="center" vertical="center" wrapText="1"/>
    </xf>
    <xf numFmtId="49" fontId="18" fillId="3" borderId="1" xfId="0" applyNumberFormat="1" applyFont="1" applyFill="1" applyBorder="1" applyAlignment="1">
      <alignment vertical="center"/>
    </xf>
    <xf numFmtId="43" fontId="23" fillId="3" borderId="1" xfId="0" applyNumberFormat="1" applyFont="1" applyFill="1" applyBorder="1"/>
    <xf numFmtId="4" fontId="15" fillId="3" borderId="16" xfId="0" applyNumberFormat="1" applyFont="1" applyFill="1" applyBorder="1" applyAlignment="1">
      <alignment vertical="center"/>
    </xf>
    <xf numFmtId="0" fontId="15" fillId="3" borderId="3" xfId="0" applyFont="1" applyFill="1" applyBorder="1" applyAlignment="1">
      <alignment horizontal="justify" vertical="center" wrapText="1"/>
    </xf>
    <xf numFmtId="0" fontId="28" fillId="3" borderId="1" xfId="0" applyFont="1" applyFill="1" applyBorder="1" applyAlignment="1">
      <alignment wrapText="1"/>
    </xf>
    <xf numFmtId="4" fontId="18" fillId="3" borderId="10" xfId="0" applyNumberFormat="1" applyFont="1" applyFill="1" applyBorder="1" applyAlignment="1">
      <alignment vertical="center"/>
    </xf>
    <xf numFmtId="0" fontId="18" fillId="3" borderId="1" xfId="0" applyFont="1" applyFill="1" applyBorder="1" applyAlignment="1">
      <alignment horizontal="justify" vertical="center" wrapText="1"/>
    </xf>
    <xf numFmtId="4" fontId="15" fillId="3" borderId="1" xfId="0" applyNumberFormat="1" applyFont="1" applyFill="1" applyBorder="1"/>
    <xf numFmtId="49" fontId="18" fillId="3" borderId="1" xfId="0" applyNumberFormat="1" applyFont="1" applyFill="1" applyBorder="1"/>
    <xf numFmtId="0" fontId="18" fillId="3" borderId="1" xfId="0" applyFont="1" applyFill="1" applyBorder="1" applyAlignment="1">
      <alignment wrapText="1"/>
    </xf>
    <xf numFmtId="43" fontId="22" fillId="3" borderId="1" xfId="380" applyFont="1" applyFill="1" applyBorder="1" applyAlignment="1">
      <alignment vertical="center"/>
    </xf>
    <xf numFmtId="49" fontId="22" fillId="3" borderId="1" xfId="0" applyNumberFormat="1" applyFont="1" applyFill="1" applyBorder="1"/>
    <xf numFmtId="0" fontId="22" fillId="3" borderId="1" xfId="0" applyFont="1" applyFill="1" applyBorder="1" applyAlignment="1">
      <alignment wrapText="1"/>
    </xf>
    <xf numFmtId="0" fontId="26" fillId="3" borderId="1" xfId="0" applyFont="1" applyFill="1" applyBorder="1"/>
    <xf numFmtId="4" fontId="18" fillId="3" borderId="1" xfId="0" applyNumberFormat="1" applyFont="1" applyFill="1" applyBorder="1" applyAlignment="1">
      <alignment horizontal="center"/>
    </xf>
    <xf numFmtId="4" fontId="18" fillId="3" borderId="1" xfId="0" applyNumberFormat="1" applyFont="1" applyFill="1" applyBorder="1" applyAlignment="1">
      <alignment horizontal="justify" vertical="center"/>
    </xf>
    <xf numFmtId="43" fontId="15" fillId="3" borderId="1" xfId="380" applyFont="1" applyFill="1" applyBorder="1" applyAlignment="1">
      <alignment vertical="center"/>
    </xf>
    <xf numFmtId="17" fontId="15" fillId="3" borderId="1" xfId="0" applyNumberFormat="1" applyFont="1" applyFill="1" applyBorder="1" applyAlignment="1">
      <alignment horizontal="center" vertical="center" wrapText="1"/>
    </xf>
    <xf numFmtId="0" fontId="15" fillId="3" borderId="2" xfId="0" applyFont="1" applyFill="1" applyBorder="1"/>
    <xf numFmtId="43" fontId="15" fillId="3" borderId="2" xfId="380" applyFont="1" applyFill="1" applyBorder="1" applyAlignment="1">
      <alignment vertical="center"/>
    </xf>
    <xf numFmtId="171" fontId="15" fillId="3" borderId="0" xfId="376" applyNumberFormat="1" applyFont="1" applyFill="1"/>
    <xf numFmtId="49" fontId="15" fillId="3" borderId="1" xfId="0" applyNumberFormat="1" applyFont="1" applyFill="1" applyBorder="1"/>
    <xf numFmtId="165" fontId="15" fillId="3" borderId="1" xfId="0" applyNumberFormat="1" applyFont="1" applyFill="1" applyBorder="1" applyAlignment="1">
      <alignment vertical="center"/>
    </xf>
    <xf numFmtId="43" fontId="38" fillId="3" borderId="0" xfId="0" applyNumberFormat="1" applyFont="1" applyFill="1"/>
    <xf numFmtId="165" fontId="38" fillId="3" borderId="0" xfId="0" applyNumberFormat="1" applyFont="1" applyFill="1"/>
    <xf numFmtId="0" fontId="14" fillId="3" borderId="0" xfId="0" applyFont="1" applyFill="1"/>
    <xf numFmtId="0" fontId="23" fillId="3" borderId="1" xfId="0" applyFont="1" applyFill="1" applyBorder="1" applyAlignment="1">
      <alignment horizontal="left" vertical="center" wrapText="1"/>
    </xf>
    <xf numFmtId="166" fontId="15" fillId="3" borderId="3" xfId="380" applyNumberFormat="1" applyFont="1" applyFill="1" applyBorder="1" applyAlignment="1">
      <alignment horizontal="center" vertical="center" wrapText="1"/>
    </xf>
    <xf numFmtId="166" fontId="15" fillId="3" borderId="3" xfId="380" applyNumberFormat="1" applyFont="1" applyFill="1" applyBorder="1" applyAlignment="1">
      <alignment horizontal="right" vertical="center" wrapText="1"/>
    </xf>
    <xf numFmtId="166" fontId="15" fillId="3" borderId="1" xfId="380" applyNumberFormat="1" applyFont="1" applyFill="1" applyBorder="1" applyAlignment="1">
      <alignment horizontal="center" vertical="center" wrapText="1"/>
    </xf>
    <xf numFmtId="166" fontId="15" fillId="3" borderId="1" xfId="380" applyNumberFormat="1" applyFont="1" applyFill="1" applyBorder="1" applyAlignment="1">
      <alignment horizontal="right" vertical="center" wrapText="1"/>
    </xf>
    <xf numFmtId="166" fontId="15" fillId="3" borderId="24" xfId="380" applyNumberFormat="1" applyFont="1" applyFill="1" applyBorder="1" applyAlignment="1">
      <alignment vertical="center"/>
    </xf>
    <xf numFmtId="166" fontId="15" fillId="3" borderId="1" xfId="380" applyNumberFormat="1" applyFont="1" applyFill="1" applyBorder="1"/>
    <xf numFmtId="166" fontId="15" fillId="3" borderId="25" xfId="380" applyNumberFormat="1" applyFont="1" applyFill="1" applyBorder="1"/>
    <xf numFmtId="166" fontId="15" fillId="3" borderId="10" xfId="380" applyNumberFormat="1" applyFont="1" applyFill="1" applyBorder="1"/>
    <xf numFmtId="164" fontId="15" fillId="3" borderId="24" xfId="380" applyNumberFormat="1" applyFont="1" applyFill="1" applyBorder="1"/>
    <xf numFmtId="4" fontId="15" fillId="3" borderId="25" xfId="0" applyNumberFormat="1" applyFont="1" applyFill="1" applyBorder="1"/>
    <xf numFmtId="4" fontId="15" fillId="3" borderId="4" xfId="0" applyNumberFormat="1" applyFont="1" applyFill="1" applyBorder="1"/>
    <xf numFmtId="171" fontId="28" fillId="3" borderId="0" xfId="376" applyNumberFormat="1" applyFont="1" applyFill="1"/>
    <xf numFmtId="166" fontId="15" fillId="3" borderId="4" xfId="380" applyNumberFormat="1" applyFont="1" applyFill="1" applyBorder="1" applyAlignment="1">
      <alignment horizontal="center" vertical="center" wrapText="1"/>
    </xf>
    <xf numFmtId="164" fontId="15" fillId="3" borderId="4" xfId="380" applyNumberFormat="1" applyFont="1" applyFill="1" applyBorder="1" applyAlignment="1">
      <alignment horizontal="right" vertical="center" wrapText="1"/>
    </xf>
    <xf numFmtId="166" fontId="15" fillId="3" borderId="2" xfId="380" applyNumberFormat="1" applyFont="1" applyFill="1" applyBorder="1" applyAlignment="1">
      <alignment horizontal="center" vertical="center" wrapText="1"/>
    </xf>
    <xf numFmtId="166" fontId="15" fillId="3" borderId="5" xfId="380" applyNumberFormat="1" applyFont="1" applyFill="1" applyBorder="1" applyAlignment="1">
      <alignment vertical="center"/>
    </xf>
    <xf numFmtId="166" fontId="15" fillId="3" borderId="4" xfId="380" applyNumberFormat="1" applyFont="1" applyFill="1" applyBorder="1" applyAlignment="1">
      <alignment vertical="center"/>
    </xf>
    <xf numFmtId="166" fontId="15" fillId="3" borderId="6" xfId="380" applyNumberFormat="1" applyFont="1" applyFill="1" applyBorder="1" applyAlignment="1">
      <alignment vertical="center"/>
    </xf>
    <xf numFmtId="166" fontId="15" fillId="3" borderId="7" xfId="380" applyNumberFormat="1" applyFont="1" applyFill="1" applyBorder="1" applyAlignment="1">
      <alignment horizontal="center" vertical="center" wrapText="1"/>
    </xf>
    <xf numFmtId="166" fontId="15" fillId="3" borderId="7" xfId="380" applyNumberFormat="1" applyFont="1" applyFill="1" applyBorder="1" applyAlignment="1">
      <alignment vertical="center"/>
    </xf>
    <xf numFmtId="166" fontId="15" fillId="3" borderId="26" xfId="380" applyNumberFormat="1" applyFont="1" applyFill="1" applyBorder="1" applyAlignment="1">
      <alignment vertical="center"/>
    </xf>
    <xf numFmtId="164" fontId="15" fillId="3" borderId="7" xfId="380" applyNumberFormat="1" applyFont="1" applyFill="1" applyBorder="1" applyAlignment="1">
      <alignment horizontal="right" vertical="center" wrapText="1"/>
    </xf>
    <xf numFmtId="4" fontId="15" fillId="3" borderId="26" xfId="0" applyNumberFormat="1" applyFont="1" applyFill="1" applyBorder="1" applyAlignment="1">
      <alignment vertical="center"/>
    </xf>
    <xf numFmtId="4" fontId="15" fillId="3" borderId="0" xfId="0" applyNumberFormat="1" applyFont="1" applyFill="1" applyBorder="1" applyAlignment="1">
      <alignment vertical="center"/>
    </xf>
    <xf numFmtId="171" fontId="28" fillId="3" borderId="0" xfId="376" applyNumberFormat="1" applyFont="1" applyFill="1" applyAlignment="1">
      <alignment vertical="center"/>
    </xf>
    <xf numFmtId="171" fontId="16" fillId="3" borderId="0" xfId="0" applyNumberFormat="1" applyFont="1" applyFill="1"/>
    <xf numFmtId="4" fontId="18" fillId="3" borderId="42" xfId="0" applyNumberFormat="1" applyFont="1" applyFill="1" applyBorder="1" applyAlignment="1">
      <alignment horizontal="left" vertical="center" wrapText="1"/>
    </xf>
    <xf numFmtId="164" fontId="18" fillId="3" borderId="41" xfId="380" applyNumberFormat="1" applyFont="1" applyFill="1" applyBorder="1" applyAlignment="1">
      <alignment vertical="center"/>
    </xf>
    <xf numFmtId="43" fontId="18" fillId="3" borderId="41" xfId="380" applyNumberFormat="1" applyFont="1" applyFill="1" applyBorder="1" applyAlignment="1">
      <alignment vertical="center"/>
    </xf>
    <xf numFmtId="166" fontId="18" fillId="3" borderId="41" xfId="380" applyNumberFormat="1" applyFont="1" applyFill="1" applyBorder="1" applyAlignment="1">
      <alignment vertical="center"/>
    </xf>
    <xf numFmtId="173" fontId="18" fillId="3" borderId="41" xfId="380" applyNumberFormat="1" applyFont="1" applyFill="1" applyBorder="1" applyAlignment="1">
      <alignment vertical="center"/>
    </xf>
    <xf numFmtId="4" fontId="18" fillId="3" borderId="32" xfId="0" applyNumberFormat="1" applyFont="1" applyFill="1" applyBorder="1" applyAlignment="1">
      <alignment horizontal="left" vertical="center" wrapText="1"/>
    </xf>
    <xf numFmtId="166" fontId="18" fillId="3" borderId="32" xfId="380" applyNumberFormat="1" applyFont="1" applyFill="1" applyBorder="1" applyAlignment="1">
      <alignment vertical="center"/>
    </xf>
    <xf numFmtId="164" fontId="15" fillId="3" borderId="3" xfId="380" applyNumberFormat="1" applyFont="1" applyFill="1" applyBorder="1" applyAlignment="1">
      <alignment horizontal="right" vertical="center" wrapText="1"/>
    </xf>
    <xf numFmtId="43" fontId="15" fillId="3" borderId="1" xfId="380" applyNumberFormat="1" applyFont="1" applyFill="1" applyBorder="1" applyAlignment="1">
      <alignment horizontal="center" vertical="center" wrapText="1"/>
    </xf>
    <xf numFmtId="43" fontId="15" fillId="3" borderId="1" xfId="380" applyNumberFormat="1" applyFont="1" applyFill="1" applyBorder="1" applyAlignment="1">
      <alignment horizontal="right" vertical="center" wrapText="1"/>
    </xf>
    <xf numFmtId="171" fontId="15" fillId="3" borderId="1" xfId="3" applyNumberFormat="1" applyFont="1" applyFill="1" applyBorder="1" applyAlignment="1">
      <alignment horizontal="justify" vertical="center" wrapText="1"/>
    </xf>
    <xf numFmtId="166" fontId="15" fillId="3" borderId="1" xfId="380" applyNumberFormat="1" applyFont="1" applyFill="1" applyBorder="1" applyAlignment="1">
      <alignment horizontal="justify" vertical="center" wrapText="1"/>
    </xf>
    <xf numFmtId="166" fontId="15" fillId="3" borderId="3" xfId="380" applyNumberFormat="1" applyFont="1" applyFill="1" applyBorder="1" applyAlignment="1">
      <alignment horizontal="justify" vertical="center" wrapText="1"/>
    </xf>
    <xf numFmtId="4" fontId="18" fillId="3" borderId="33" xfId="0" applyNumberFormat="1" applyFont="1" applyFill="1" applyBorder="1" applyAlignment="1">
      <alignment horizontal="left" vertical="center" wrapText="1"/>
    </xf>
    <xf numFmtId="166" fontId="18" fillId="3" borderId="33" xfId="380" applyNumberFormat="1" applyFont="1" applyFill="1" applyBorder="1" applyAlignment="1">
      <alignment vertical="center"/>
    </xf>
    <xf numFmtId="166" fontId="18" fillId="3" borderId="3" xfId="380" applyNumberFormat="1" applyFont="1" applyFill="1" applyBorder="1" applyAlignment="1">
      <alignment horizontal="center" vertical="center" wrapText="1"/>
    </xf>
    <xf numFmtId="166" fontId="18" fillId="3" borderId="5" xfId="380" applyNumberFormat="1" applyFont="1" applyFill="1" applyBorder="1" applyAlignment="1">
      <alignment horizontal="center" vertical="center" wrapText="1"/>
    </xf>
    <xf numFmtId="43" fontId="15" fillId="3" borderId="4" xfId="380" applyNumberFormat="1" applyFont="1" applyFill="1" applyBorder="1" applyAlignment="1">
      <alignment horizontal="center" vertical="center" wrapText="1"/>
    </xf>
    <xf numFmtId="166" fontId="18" fillId="3" borderId="1" xfId="380" applyNumberFormat="1" applyFont="1" applyFill="1" applyBorder="1" applyAlignment="1">
      <alignment horizontal="center" vertical="center" wrapText="1"/>
    </xf>
    <xf numFmtId="0" fontId="31" fillId="3" borderId="1" xfId="0" applyFont="1" applyFill="1" applyBorder="1" applyAlignment="1">
      <alignment horizontal="justify" vertical="center" wrapText="1"/>
    </xf>
    <xf numFmtId="43" fontId="18" fillId="3" borderId="42" xfId="380" applyNumberFormat="1" applyFont="1" applyFill="1" applyBorder="1" applyAlignment="1">
      <alignment horizontal="center"/>
    </xf>
    <xf numFmtId="43" fontId="18" fillId="3" borderId="32" xfId="380" applyNumberFormat="1" applyFont="1" applyFill="1" applyBorder="1" applyAlignment="1">
      <alignment horizontal="center"/>
    </xf>
    <xf numFmtId="164" fontId="15" fillId="3" borderId="3" xfId="384" applyNumberFormat="1" applyFont="1" applyFill="1" applyBorder="1" applyAlignment="1">
      <alignment horizontal="center" vertical="center" wrapText="1"/>
    </xf>
    <xf numFmtId="164" fontId="15" fillId="3" borderId="22" xfId="384" applyNumberFormat="1" applyFont="1" applyFill="1" applyBorder="1" applyAlignment="1">
      <alignment horizontal="center" vertical="center" wrapText="1"/>
    </xf>
    <xf numFmtId="183" fontId="15" fillId="3" borderId="3" xfId="384" applyNumberFormat="1" applyFont="1" applyFill="1" applyBorder="1" applyAlignment="1">
      <alignment horizontal="center" vertical="center" wrapText="1"/>
    </xf>
    <xf numFmtId="164" fontId="15" fillId="3" borderId="1" xfId="384" applyNumberFormat="1" applyFont="1" applyFill="1" applyBorder="1" applyAlignment="1">
      <alignment horizontal="center" vertical="center" wrapText="1"/>
    </xf>
    <xf numFmtId="43" fontId="15" fillId="3" borderId="1" xfId="384" applyNumberFormat="1" applyFont="1" applyFill="1" applyBorder="1" applyAlignment="1">
      <alignment horizontal="center" vertical="center" wrapText="1"/>
    </xf>
    <xf numFmtId="0" fontId="15" fillId="3" borderId="13" xfId="0" applyNumberFormat="1" applyFont="1" applyFill="1" applyBorder="1" applyAlignment="1">
      <alignment vertical="center"/>
    </xf>
    <xf numFmtId="166" fontId="15" fillId="3" borderId="24" xfId="0" applyNumberFormat="1" applyFont="1" applyFill="1" applyBorder="1" applyAlignment="1">
      <alignment vertical="center"/>
    </xf>
    <xf numFmtId="166" fontId="15" fillId="3" borderId="1" xfId="384" applyNumberFormat="1" applyFont="1" applyFill="1" applyBorder="1" applyAlignment="1">
      <alignment horizontal="center" vertical="center" wrapText="1"/>
    </xf>
    <xf numFmtId="166" fontId="15" fillId="3" borderId="1" xfId="0" applyNumberFormat="1" applyFont="1" applyFill="1" applyBorder="1"/>
    <xf numFmtId="166" fontId="15" fillId="3" borderId="25" xfId="0" applyNumberFormat="1" applyFont="1" applyFill="1" applyBorder="1"/>
    <xf numFmtId="166" fontId="15" fillId="3" borderId="10" xfId="0" applyNumberFormat="1" applyFont="1" applyFill="1" applyBorder="1"/>
    <xf numFmtId="43" fontId="15" fillId="3" borderId="24" xfId="0" applyNumberFormat="1" applyFont="1" applyFill="1" applyBorder="1" applyAlignment="1">
      <alignment vertical="center"/>
    </xf>
    <xf numFmtId="4" fontId="28" fillId="3" borderId="4" xfId="0" applyNumberFormat="1" applyFont="1" applyFill="1" applyBorder="1" applyAlignment="1">
      <alignment vertical="center" wrapText="1"/>
    </xf>
    <xf numFmtId="171" fontId="38" fillId="3" borderId="0" xfId="0" applyNumberFormat="1" applyFont="1" applyFill="1"/>
    <xf numFmtId="164" fontId="18" fillId="3" borderId="41" xfId="0" applyNumberFormat="1" applyFont="1" applyFill="1" applyBorder="1"/>
    <xf numFmtId="4" fontId="15" fillId="3" borderId="3" xfId="0" applyNumberFormat="1" applyFont="1" applyFill="1" applyBorder="1" applyAlignment="1">
      <alignment vertical="center" wrapText="1"/>
    </xf>
    <xf numFmtId="4" fontId="15" fillId="3" borderId="22" xfId="0" applyNumberFormat="1" applyFont="1" applyFill="1" applyBorder="1" applyAlignment="1">
      <alignment vertical="center"/>
    </xf>
    <xf numFmtId="4" fontId="15" fillId="3" borderId="3" xfId="0" applyNumberFormat="1" applyFont="1" applyFill="1" applyBorder="1"/>
    <xf numFmtId="4" fontId="15" fillId="3" borderId="23" xfId="0" applyNumberFormat="1" applyFont="1" applyFill="1" applyBorder="1"/>
    <xf numFmtId="4" fontId="15" fillId="3" borderId="16" xfId="0" applyNumberFormat="1" applyFont="1" applyFill="1" applyBorder="1"/>
    <xf numFmtId="174" fontId="15" fillId="3" borderId="22" xfId="0" applyNumberFormat="1" applyFont="1" applyFill="1" applyBorder="1"/>
    <xf numFmtId="4" fontId="15" fillId="3" borderId="5" xfId="0" applyNumberFormat="1" applyFont="1" applyFill="1" applyBorder="1"/>
    <xf numFmtId="4" fontId="15" fillId="3" borderId="2" xfId="0" applyNumberFormat="1" applyFont="1" applyFill="1" applyBorder="1" applyAlignment="1">
      <alignment vertical="center" wrapText="1"/>
    </xf>
    <xf numFmtId="4" fontId="15" fillId="3" borderId="27" xfId="0" applyNumberFormat="1" applyFont="1" applyFill="1" applyBorder="1" applyAlignment="1">
      <alignment vertical="center"/>
    </xf>
    <xf numFmtId="164" fontId="15" fillId="3" borderId="2" xfId="384" applyNumberFormat="1" applyFont="1" applyFill="1" applyBorder="1" applyAlignment="1">
      <alignment horizontal="center" vertical="center" wrapText="1"/>
    </xf>
    <xf numFmtId="4" fontId="15" fillId="3" borderId="2" xfId="0" applyNumberFormat="1" applyFont="1" applyFill="1" applyBorder="1"/>
    <xf numFmtId="4" fontId="15" fillId="3" borderId="28" xfId="0" applyNumberFormat="1" applyFont="1" applyFill="1" applyBorder="1"/>
    <xf numFmtId="4" fontId="15" fillId="3" borderId="13" xfId="0" applyNumberFormat="1" applyFont="1" applyFill="1" applyBorder="1"/>
    <xf numFmtId="4" fontId="15" fillId="3" borderId="27" xfId="0" applyNumberFormat="1" applyFont="1" applyFill="1" applyBorder="1"/>
    <xf numFmtId="4" fontId="15" fillId="3" borderId="8" xfId="0" applyNumberFormat="1" applyFont="1" applyFill="1" applyBorder="1"/>
    <xf numFmtId="0" fontId="26" fillId="3" borderId="1" xfId="0" applyFont="1" applyFill="1" applyBorder="1" applyAlignment="1">
      <alignment vertical="center" wrapText="1"/>
    </xf>
    <xf numFmtId="173" fontId="18" fillId="3" borderId="41" xfId="380" applyNumberFormat="1" applyFont="1" applyFill="1" applyBorder="1"/>
    <xf numFmtId="43" fontId="18" fillId="3" borderId="41" xfId="380" applyFont="1" applyFill="1" applyBorder="1"/>
    <xf numFmtId="173" fontId="15" fillId="3" borderId="3" xfId="380" applyNumberFormat="1" applyFont="1" applyFill="1" applyBorder="1" applyAlignment="1">
      <alignment vertical="center"/>
    </xf>
    <xf numFmtId="180" fontId="15" fillId="3" borderId="3" xfId="380" applyNumberFormat="1" applyFont="1" applyFill="1" applyBorder="1" applyAlignment="1">
      <alignment vertical="center"/>
    </xf>
    <xf numFmtId="43" fontId="15" fillId="3" borderId="1" xfId="380" applyNumberFormat="1" applyFont="1" applyFill="1" applyBorder="1" applyAlignment="1">
      <alignment vertical="center"/>
    </xf>
    <xf numFmtId="166" fontId="15" fillId="3" borderId="3" xfId="380" applyNumberFormat="1" applyFont="1" applyFill="1" applyBorder="1" applyAlignment="1">
      <alignment vertical="center"/>
    </xf>
    <xf numFmtId="164" fontId="15" fillId="3" borderId="1" xfId="380" applyNumberFormat="1" applyFont="1" applyFill="1" applyBorder="1" applyAlignment="1">
      <alignment vertical="center"/>
    </xf>
    <xf numFmtId="166" fontId="15" fillId="3" borderId="2" xfId="380" applyNumberFormat="1" applyFont="1" applyFill="1" applyBorder="1" applyAlignment="1">
      <alignment vertical="center"/>
    </xf>
    <xf numFmtId="180" fontId="18" fillId="3" borderId="41" xfId="380" applyNumberFormat="1" applyFont="1" applyFill="1" applyBorder="1"/>
    <xf numFmtId="4" fontId="22" fillId="3" borderId="42" xfId="0" applyNumberFormat="1" applyFont="1" applyFill="1" applyBorder="1" applyAlignment="1">
      <alignment horizontal="left" vertical="center" wrapText="1"/>
    </xf>
    <xf numFmtId="164" fontId="18" fillId="3" borderId="41" xfId="380" applyNumberFormat="1" applyFont="1" applyFill="1" applyBorder="1"/>
    <xf numFmtId="4" fontId="16" fillId="3" borderId="0" xfId="0" applyNumberFormat="1" applyFont="1" applyFill="1"/>
    <xf numFmtId="175" fontId="16" fillId="3" borderId="0" xfId="0" applyNumberFormat="1" applyFont="1" applyFill="1"/>
    <xf numFmtId="166" fontId="16" fillId="3" borderId="0" xfId="0" applyNumberFormat="1" applyFont="1" applyFill="1"/>
    <xf numFmtId="168" fontId="16" fillId="3" borderId="0" xfId="0" applyNumberFormat="1" applyFont="1" applyFill="1"/>
    <xf numFmtId="0" fontId="38" fillId="3" borderId="0" xfId="0" applyFont="1" applyFill="1" applyAlignment="1">
      <alignment vertical="top"/>
    </xf>
    <xf numFmtId="0" fontId="38" fillId="3" borderId="0" xfId="0" applyFont="1" applyFill="1" applyAlignment="1">
      <alignment vertical="center"/>
    </xf>
    <xf numFmtId="0" fontId="14" fillId="3" borderId="0" xfId="0" applyFont="1" applyFill="1" applyAlignment="1">
      <alignment vertical="center"/>
    </xf>
    <xf numFmtId="171" fontId="15" fillId="3" borderId="0" xfId="0" applyNumberFormat="1" applyFont="1" applyFill="1"/>
    <xf numFmtId="0" fontId="15" fillId="3" borderId="2" xfId="0" applyFont="1" applyFill="1" applyBorder="1" applyAlignment="1">
      <alignment horizontal="center" vertical="top" wrapText="1"/>
    </xf>
    <xf numFmtId="178" fontId="18" fillId="3" borderId="15" xfId="0" applyNumberFormat="1" applyFont="1" applyFill="1" applyBorder="1" applyAlignment="1">
      <alignment horizontal="center" vertical="center" wrapText="1"/>
    </xf>
    <xf numFmtId="177" fontId="18" fillId="3" borderId="15" xfId="0" applyNumberFormat="1" applyFont="1" applyFill="1" applyBorder="1" applyAlignment="1">
      <alignment horizontal="center" vertical="center" wrapText="1"/>
    </xf>
    <xf numFmtId="0" fontId="18" fillId="3" borderId="21" xfId="0" applyFont="1" applyFill="1" applyBorder="1" applyAlignment="1">
      <alignment horizontal="center" vertical="center" wrapText="1"/>
    </xf>
    <xf numFmtId="168" fontId="18" fillId="3" borderId="15" xfId="0" applyNumberFormat="1" applyFont="1" applyFill="1" applyBorder="1" applyAlignment="1">
      <alignment horizontal="center" vertical="center" wrapText="1"/>
    </xf>
    <xf numFmtId="166" fontId="15" fillId="3" borderId="22" xfId="380" applyNumberFormat="1" applyFont="1" applyFill="1" applyBorder="1" applyAlignment="1">
      <alignment vertical="center" wrapText="1"/>
    </xf>
    <xf numFmtId="166" fontId="15" fillId="3" borderId="3" xfId="380" applyNumberFormat="1" applyFont="1" applyFill="1" applyBorder="1" applyAlignment="1">
      <alignment vertical="center" wrapText="1"/>
    </xf>
    <xf numFmtId="166" fontId="15" fillId="3" borderId="23" xfId="380" applyNumberFormat="1" applyFont="1" applyFill="1" applyBorder="1" applyAlignment="1">
      <alignment vertical="center" wrapText="1"/>
    </xf>
    <xf numFmtId="166" fontId="15" fillId="3" borderId="16" xfId="380" applyNumberFormat="1" applyFont="1" applyFill="1" applyBorder="1" applyAlignment="1">
      <alignment vertical="center" wrapText="1"/>
    </xf>
    <xf numFmtId="164" fontId="15" fillId="3" borderId="22" xfId="380" applyNumberFormat="1" applyFont="1" applyFill="1" applyBorder="1" applyAlignment="1">
      <alignment vertical="center" wrapText="1"/>
    </xf>
    <xf numFmtId="4" fontId="15" fillId="3" borderId="23" xfId="0" applyNumberFormat="1" applyFont="1" applyFill="1" applyBorder="1" applyAlignment="1">
      <alignment vertical="center" wrapText="1"/>
    </xf>
    <xf numFmtId="4" fontId="15" fillId="3" borderId="5" xfId="0" applyNumberFormat="1" applyFont="1" applyFill="1" applyBorder="1" applyAlignment="1">
      <alignment vertical="center" wrapText="1"/>
    </xf>
    <xf numFmtId="171" fontId="28" fillId="3" borderId="0" xfId="0" applyNumberFormat="1" applyFont="1" applyFill="1"/>
    <xf numFmtId="0" fontId="28" fillId="3" borderId="0" xfId="0" applyFont="1" applyFill="1"/>
    <xf numFmtId="166" fontId="15" fillId="3" borderId="24" xfId="380" applyNumberFormat="1" applyFont="1" applyFill="1" applyBorder="1" applyAlignment="1">
      <alignment vertical="center" wrapText="1"/>
    </xf>
    <xf numFmtId="166" fontId="15" fillId="3" borderId="1" xfId="380" applyNumberFormat="1" applyFont="1" applyFill="1" applyBorder="1" applyAlignment="1">
      <alignment vertical="center" wrapText="1"/>
    </xf>
    <xf numFmtId="166" fontId="15" fillId="3" borderId="25" xfId="380" applyNumberFormat="1" applyFont="1" applyFill="1" applyBorder="1" applyAlignment="1">
      <alignment vertical="center" wrapText="1"/>
    </xf>
    <xf numFmtId="166" fontId="15" fillId="3" borderId="10" xfId="380" applyNumberFormat="1" applyFont="1" applyFill="1" applyBorder="1" applyAlignment="1">
      <alignment vertical="center" wrapText="1"/>
    </xf>
    <xf numFmtId="164" fontId="15" fillId="3" borderId="24" xfId="380" applyNumberFormat="1" applyFont="1" applyFill="1" applyBorder="1" applyAlignment="1">
      <alignment vertical="center" wrapText="1"/>
    </xf>
    <xf numFmtId="4" fontId="15" fillId="3" borderId="25" xfId="0" applyNumberFormat="1" applyFont="1" applyFill="1" applyBorder="1" applyAlignment="1">
      <alignment vertical="center" wrapText="1"/>
    </xf>
    <xf numFmtId="4" fontId="15" fillId="3" borderId="4" xfId="0" applyNumberFormat="1" applyFont="1" applyFill="1" applyBorder="1" applyAlignment="1">
      <alignment vertical="center" wrapText="1"/>
    </xf>
    <xf numFmtId="164" fontId="15" fillId="3" borderId="1" xfId="380" applyNumberFormat="1" applyFont="1" applyFill="1" applyBorder="1" applyAlignment="1">
      <alignment horizontal="right" vertical="center"/>
    </xf>
    <xf numFmtId="166" fontId="15" fillId="3" borderId="25" xfId="380" applyNumberFormat="1" applyFont="1" applyFill="1" applyBorder="1" applyAlignment="1">
      <alignment vertical="center"/>
    </xf>
    <xf numFmtId="166" fontId="15" fillId="3" borderId="10" xfId="380" applyNumberFormat="1" applyFont="1" applyFill="1" applyBorder="1" applyAlignment="1">
      <alignment vertical="center"/>
    </xf>
    <xf numFmtId="164" fontId="15" fillId="3" borderId="24" xfId="380" applyNumberFormat="1" applyFont="1" applyFill="1" applyBorder="1" applyAlignment="1">
      <alignment vertical="center"/>
    </xf>
    <xf numFmtId="4" fontId="15" fillId="3" borderId="25" xfId="0" applyNumberFormat="1" applyFont="1" applyFill="1" applyBorder="1" applyAlignment="1">
      <alignment vertical="center"/>
    </xf>
    <xf numFmtId="171" fontId="26" fillId="3" borderId="0" xfId="376" applyNumberFormat="1" applyFont="1" applyFill="1" applyAlignment="1">
      <alignment vertical="center"/>
    </xf>
    <xf numFmtId="4" fontId="15" fillId="3" borderId="4" xfId="0" applyNumberFormat="1" applyFont="1" applyFill="1" applyBorder="1" applyAlignment="1">
      <alignment vertical="center"/>
    </xf>
    <xf numFmtId="171" fontId="15" fillId="3" borderId="0" xfId="376" applyNumberFormat="1" applyFont="1" applyFill="1" applyAlignment="1">
      <alignment vertical="center"/>
    </xf>
    <xf numFmtId="166" fontId="15" fillId="3" borderId="27" xfId="380" applyNumberFormat="1" applyFont="1" applyFill="1" applyBorder="1" applyAlignment="1">
      <alignment vertical="center"/>
    </xf>
    <xf numFmtId="166" fontId="15" fillId="3" borderId="28" xfId="380" applyNumberFormat="1" applyFont="1" applyFill="1" applyBorder="1" applyAlignment="1">
      <alignment vertical="center"/>
    </xf>
    <xf numFmtId="166" fontId="15" fillId="3" borderId="13" xfId="380" applyNumberFormat="1" applyFont="1" applyFill="1" applyBorder="1" applyAlignment="1">
      <alignment vertical="center"/>
    </xf>
    <xf numFmtId="164" fontId="15" fillId="3" borderId="27" xfId="380" applyNumberFormat="1" applyFont="1" applyFill="1" applyBorder="1" applyAlignment="1">
      <alignment vertical="center"/>
    </xf>
    <xf numFmtId="4" fontId="15" fillId="3" borderId="28" xfId="0" applyNumberFormat="1" applyFont="1" applyFill="1" applyBorder="1" applyAlignment="1">
      <alignment vertical="center"/>
    </xf>
    <xf numFmtId="4" fontId="15" fillId="3" borderId="8" xfId="0" applyNumberFormat="1" applyFont="1" applyFill="1" applyBorder="1" applyAlignment="1">
      <alignment vertical="center"/>
    </xf>
    <xf numFmtId="43" fontId="15" fillId="3" borderId="4" xfId="380" applyNumberFormat="1" applyFont="1" applyFill="1" applyBorder="1" applyAlignment="1">
      <alignment vertical="center"/>
    </xf>
    <xf numFmtId="166" fontId="15" fillId="3" borderId="23" xfId="380" applyNumberFormat="1" applyFont="1" applyFill="1" applyBorder="1" applyAlignment="1">
      <alignment vertical="center"/>
    </xf>
    <xf numFmtId="4" fontId="15" fillId="3" borderId="23" xfId="0" applyNumberFormat="1" applyFont="1" applyFill="1" applyBorder="1" applyAlignment="1">
      <alignment vertical="center"/>
    </xf>
    <xf numFmtId="4" fontId="15" fillId="3" borderId="5" xfId="0" applyNumberFormat="1" applyFont="1" applyFill="1" applyBorder="1" applyAlignment="1">
      <alignment vertical="center"/>
    </xf>
    <xf numFmtId="4" fontId="15" fillId="3" borderId="17" xfId="0" applyNumberFormat="1" applyFont="1" applyFill="1" applyBorder="1" applyAlignment="1">
      <alignment vertical="center"/>
    </xf>
    <xf numFmtId="4" fontId="18" fillId="3" borderId="41" xfId="0" applyNumberFormat="1" applyFont="1" applyFill="1" applyBorder="1"/>
    <xf numFmtId="166" fontId="18" fillId="3" borderId="42" xfId="380" applyNumberFormat="1" applyFont="1" applyFill="1" applyBorder="1"/>
    <xf numFmtId="166" fontId="18" fillId="3" borderId="30" xfId="380" applyNumberFormat="1" applyFont="1" applyFill="1" applyBorder="1"/>
    <xf numFmtId="4" fontId="18" fillId="3" borderId="30" xfId="0" applyNumberFormat="1" applyFont="1" applyFill="1" applyBorder="1"/>
    <xf numFmtId="4" fontId="18" fillId="3" borderId="11" xfId="0" applyNumberFormat="1" applyFont="1" applyFill="1" applyBorder="1"/>
    <xf numFmtId="171" fontId="31" fillId="3" borderId="0" xfId="376" applyNumberFormat="1" applyFont="1" applyFill="1"/>
    <xf numFmtId="171" fontId="31" fillId="3" borderId="0" xfId="376" applyNumberFormat="1" applyFont="1" applyFill="1" applyAlignment="1">
      <alignment vertical="center"/>
    </xf>
    <xf numFmtId="171" fontId="44" fillId="3" borderId="0" xfId="0" applyNumberFormat="1" applyFont="1" applyFill="1"/>
    <xf numFmtId="166" fontId="44" fillId="3" borderId="0" xfId="0" applyNumberFormat="1" applyFont="1" applyFill="1"/>
    <xf numFmtId="168" fontId="44" fillId="3" borderId="0" xfId="0" applyNumberFormat="1" applyFont="1" applyFill="1"/>
    <xf numFmtId="0" fontId="44" fillId="3" borderId="0" xfId="0" applyFont="1" applyFill="1"/>
    <xf numFmtId="4" fontId="18" fillId="3" borderId="31" xfId="0" applyNumberFormat="1" applyFont="1" applyFill="1" applyBorder="1"/>
    <xf numFmtId="166" fontId="18" fillId="3" borderId="32" xfId="380" applyNumberFormat="1" applyFont="1" applyFill="1" applyBorder="1"/>
    <xf numFmtId="4" fontId="40" fillId="3" borderId="38" xfId="0" applyNumberFormat="1" applyFont="1" applyFill="1" applyBorder="1" applyAlignment="1">
      <alignment horizontal="center"/>
    </xf>
    <xf numFmtId="4" fontId="40" fillId="3" borderId="14" xfId="0" applyNumberFormat="1" applyFont="1" applyFill="1" applyBorder="1" applyAlignment="1">
      <alignment horizontal="center"/>
    </xf>
    <xf numFmtId="4" fontId="40" fillId="3" borderId="15" xfId="0" applyNumberFormat="1" applyFont="1" applyFill="1" applyBorder="1" applyAlignment="1">
      <alignment horizontal="center"/>
    </xf>
    <xf numFmtId="4" fontId="40" fillId="3" borderId="21" xfId="0" applyNumberFormat="1" applyFont="1" applyFill="1" applyBorder="1" applyAlignment="1">
      <alignment horizontal="center"/>
    </xf>
    <xf numFmtId="4" fontId="40" fillId="3" borderId="18" xfId="0" applyNumberFormat="1" applyFont="1" applyFill="1" applyBorder="1" applyAlignment="1">
      <alignment horizontal="center"/>
    </xf>
    <xf numFmtId="172" fontId="26" fillId="3" borderId="0" xfId="376" applyNumberFormat="1" applyFont="1" applyFill="1"/>
    <xf numFmtId="166" fontId="15" fillId="3" borderId="22" xfId="380" applyNumberFormat="1" applyFont="1" applyFill="1" applyBorder="1" applyAlignment="1">
      <alignment vertical="center"/>
    </xf>
    <xf numFmtId="166" fontId="15" fillId="3" borderId="3" xfId="380" applyNumberFormat="1" applyFont="1" applyFill="1" applyBorder="1"/>
    <xf numFmtId="166" fontId="15" fillId="3" borderId="23" xfId="380" applyNumberFormat="1" applyFont="1" applyFill="1" applyBorder="1"/>
    <xf numFmtId="166" fontId="15" fillId="3" borderId="16" xfId="380" applyNumberFormat="1" applyFont="1" applyFill="1" applyBorder="1"/>
    <xf numFmtId="166" fontId="15" fillId="3" borderId="22" xfId="380" applyNumberFormat="1" applyFont="1" applyFill="1" applyBorder="1"/>
    <xf numFmtId="166" fontId="15" fillId="3" borderId="24" xfId="380" applyNumberFormat="1" applyFont="1" applyFill="1" applyBorder="1"/>
    <xf numFmtId="43" fontId="15" fillId="3" borderId="1" xfId="380" applyNumberFormat="1" applyFont="1" applyFill="1" applyBorder="1"/>
    <xf numFmtId="43" fontId="15" fillId="3" borderId="25" xfId="380" applyNumberFormat="1" applyFont="1" applyFill="1" applyBorder="1"/>
    <xf numFmtId="43" fontId="15" fillId="3" borderId="24" xfId="380" applyNumberFormat="1" applyFont="1" applyFill="1" applyBorder="1" applyAlignment="1">
      <alignment vertical="center"/>
    </xf>
    <xf numFmtId="43" fontId="15" fillId="3" borderId="10" xfId="380" applyNumberFormat="1" applyFont="1" applyFill="1" applyBorder="1"/>
    <xf numFmtId="43" fontId="15" fillId="3" borderId="24" xfId="380" applyNumberFormat="1" applyFont="1" applyFill="1" applyBorder="1"/>
    <xf numFmtId="166" fontId="18" fillId="3" borderId="24" xfId="380" applyNumberFormat="1" applyFont="1" applyFill="1" applyBorder="1" applyAlignment="1">
      <alignment vertical="center"/>
    </xf>
    <xf numFmtId="166" fontId="18" fillId="3" borderId="1" xfId="380" applyNumberFormat="1" applyFont="1" applyFill="1" applyBorder="1"/>
    <xf numFmtId="166" fontId="18" fillId="3" borderId="25" xfId="380" applyNumberFormat="1" applyFont="1" applyFill="1" applyBorder="1"/>
    <xf numFmtId="166" fontId="18" fillId="3" borderId="10" xfId="380" applyNumberFormat="1" applyFont="1" applyFill="1" applyBorder="1"/>
    <xf numFmtId="182" fontId="15" fillId="3" borderId="1" xfId="380" applyNumberFormat="1" applyFont="1" applyFill="1" applyBorder="1" applyAlignment="1">
      <alignment horizontal="right" vertical="center"/>
    </xf>
    <xf numFmtId="4" fontId="18" fillId="3" borderId="1" xfId="0" applyNumberFormat="1" applyFont="1" applyFill="1" applyBorder="1"/>
    <xf numFmtId="4" fontId="18" fillId="3" borderId="25" xfId="0" applyNumberFormat="1" applyFont="1" applyFill="1" applyBorder="1"/>
    <xf numFmtId="4" fontId="18" fillId="3" borderId="4" xfId="0" applyNumberFormat="1" applyFont="1" applyFill="1" applyBorder="1"/>
    <xf numFmtId="4" fontId="15" fillId="3" borderId="1" xfId="0" applyNumberFormat="1" applyFont="1" applyFill="1" applyBorder="1" applyAlignment="1">
      <alignment vertical="center"/>
    </xf>
    <xf numFmtId="164" fontId="15" fillId="3" borderId="10" xfId="380" applyNumberFormat="1" applyFont="1" applyFill="1" applyBorder="1" applyAlignment="1">
      <alignment vertical="center"/>
    </xf>
    <xf numFmtId="4" fontId="28" fillId="3" borderId="4" xfId="0" applyNumberFormat="1" applyFont="1" applyFill="1" applyBorder="1" applyAlignment="1">
      <alignment vertical="center"/>
    </xf>
    <xf numFmtId="166" fontId="15" fillId="3" borderId="24" xfId="380" applyNumberFormat="1" applyFont="1" applyFill="1" applyBorder="1" applyAlignment="1">
      <alignment horizontal="justify" vertical="center" wrapText="1"/>
    </xf>
    <xf numFmtId="166" fontId="15" fillId="3" borderId="25" xfId="380" applyNumberFormat="1" applyFont="1" applyFill="1" applyBorder="1" applyAlignment="1">
      <alignment horizontal="justify" vertical="center" wrapText="1"/>
    </xf>
    <xf numFmtId="166" fontId="15" fillId="3" borderId="10" xfId="380" applyNumberFormat="1" applyFont="1" applyFill="1" applyBorder="1" applyAlignment="1">
      <alignment horizontal="justify" vertical="center" wrapText="1"/>
    </xf>
    <xf numFmtId="164" fontId="15" fillId="3" borderId="24" xfId="380" applyNumberFormat="1" applyFont="1" applyFill="1" applyBorder="1" applyAlignment="1">
      <alignment horizontal="justify" vertical="center" wrapText="1"/>
    </xf>
    <xf numFmtId="4" fontId="15" fillId="3" borderId="25" xfId="0" applyNumberFormat="1" applyFont="1" applyFill="1" applyBorder="1" applyAlignment="1">
      <alignment horizontal="justify" vertical="center" wrapText="1"/>
    </xf>
    <xf numFmtId="4" fontId="28" fillId="3" borderId="4" xfId="0" applyNumberFormat="1" applyFont="1" applyFill="1" applyBorder="1" applyAlignment="1">
      <alignment horizontal="justify" vertical="center" wrapText="1"/>
    </xf>
    <xf numFmtId="171" fontId="28" fillId="3" borderId="0" xfId="376" applyNumberFormat="1" applyFont="1" applyFill="1" applyAlignment="1">
      <alignment horizontal="justify" vertical="center" wrapText="1"/>
    </xf>
    <xf numFmtId="171" fontId="38" fillId="3" borderId="0" xfId="0" applyNumberFormat="1" applyFont="1" applyFill="1" applyAlignment="1">
      <alignment horizontal="justify" vertical="center" wrapText="1"/>
    </xf>
    <xf numFmtId="0" fontId="38" fillId="3" borderId="0" xfId="0" applyFont="1" applyFill="1" applyAlignment="1">
      <alignment horizontal="justify" vertical="center" wrapText="1"/>
    </xf>
    <xf numFmtId="4" fontId="18" fillId="3" borderId="13" xfId="0" applyNumberFormat="1" applyFont="1" applyFill="1" applyBorder="1" applyAlignment="1">
      <alignment vertical="center"/>
    </xf>
    <xf numFmtId="166" fontId="18" fillId="3" borderId="35" xfId="380" applyNumberFormat="1" applyFont="1" applyFill="1" applyBorder="1" applyAlignment="1">
      <alignment vertical="center"/>
    </xf>
    <xf numFmtId="166" fontId="18" fillId="3" borderId="36" xfId="380" applyNumberFormat="1" applyFont="1" applyFill="1" applyBorder="1" applyAlignment="1">
      <alignment vertical="center"/>
    </xf>
    <xf numFmtId="166" fontId="18" fillId="3" borderId="34" xfId="380" applyNumberFormat="1" applyFont="1" applyFill="1" applyBorder="1" applyAlignment="1">
      <alignment vertical="center"/>
    </xf>
    <xf numFmtId="4" fontId="18" fillId="3" borderId="35" xfId="0" applyNumberFormat="1" applyFont="1" applyFill="1" applyBorder="1" applyAlignment="1">
      <alignment vertical="center"/>
    </xf>
    <xf numFmtId="4" fontId="18" fillId="3" borderId="36" xfId="0" applyNumberFormat="1" applyFont="1" applyFill="1" applyBorder="1" applyAlignment="1">
      <alignment vertical="center"/>
    </xf>
    <xf numFmtId="4" fontId="18" fillId="3" borderId="37" xfId="0" applyNumberFormat="1" applyFont="1" applyFill="1" applyBorder="1" applyAlignment="1">
      <alignment vertical="center"/>
    </xf>
    <xf numFmtId="179" fontId="28" fillId="3" borderId="0" xfId="376" applyNumberFormat="1" applyFont="1" applyFill="1"/>
    <xf numFmtId="4" fontId="40" fillId="3" borderId="18" xfId="0" applyNumberFormat="1" applyFont="1" applyFill="1" applyBorder="1" applyAlignment="1">
      <alignment horizontal="center" vertical="center"/>
    </xf>
    <xf numFmtId="4" fontId="40" fillId="3" borderId="38" xfId="0" applyNumberFormat="1" applyFont="1" applyFill="1" applyBorder="1" applyAlignment="1">
      <alignment horizontal="center" vertical="center"/>
    </xf>
    <xf numFmtId="4" fontId="40" fillId="3" borderId="15" xfId="0" applyNumberFormat="1" applyFont="1" applyFill="1" applyBorder="1" applyAlignment="1">
      <alignment horizontal="center" vertical="center"/>
    </xf>
    <xf numFmtId="4" fontId="40" fillId="3" borderId="14" xfId="0" applyNumberFormat="1" applyFont="1" applyFill="1" applyBorder="1" applyAlignment="1">
      <alignment horizontal="center" vertical="center"/>
    </xf>
    <xf numFmtId="166" fontId="18" fillId="3" borderId="3" xfId="380" applyNumberFormat="1" applyFont="1" applyFill="1" applyBorder="1" applyAlignment="1">
      <alignment vertical="center"/>
    </xf>
    <xf numFmtId="166" fontId="18" fillId="3" borderId="23" xfId="380" applyNumberFormat="1" applyFont="1" applyFill="1" applyBorder="1" applyAlignment="1">
      <alignment vertical="center"/>
    </xf>
    <xf numFmtId="43" fontId="18" fillId="3" borderId="3" xfId="380" applyFont="1" applyFill="1" applyBorder="1" applyAlignment="1">
      <alignment vertical="center"/>
    </xf>
    <xf numFmtId="4" fontId="18" fillId="3" borderId="5" xfId="0" applyNumberFormat="1" applyFont="1" applyFill="1" applyBorder="1" applyAlignment="1">
      <alignment vertical="center"/>
    </xf>
    <xf numFmtId="43" fontId="18" fillId="3" borderId="1" xfId="380" applyFont="1" applyFill="1" applyBorder="1" applyAlignment="1">
      <alignment vertical="center"/>
    </xf>
    <xf numFmtId="166" fontId="18" fillId="3" borderId="1" xfId="380" applyNumberFormat="1" applyFont="1" applyFill="1" applyBorder="1" applyAlignment="1">
      <alignment vertical="center"/>
    </xf>
    <xf numFmtId="166" fontId="18" fillId="3" borderId="25" xfId="380" applyNumberFormat="1" applyFont="1" applyFill="1" applyBorder="1" applyAlignment="1">
      <alignment vertical="center"/>
    </xf>
    <xf numFmtId="4" fontId="18" fillId="3" borderId="4" xfId="0" applyNumberFormat="1" applyFont="1" applyFill="1" applyBorder="1" applyAlignment="1">
      <alignment vertical="center"/>
    </xf>
    <xf numFmtId="4" fontId="15" fillId="3" borderId="10" xfId="0" applyNumberFormat="1" applyFont="1" applyFill="1" applyBorder="1" applyAlignment="1">
      <alignment vertical="center"/>
    </xf>
    <xf numFmtId="4" fontId="15" fillId="3" borderId="10" xfId="0" applyNumberFormat="1" applyFont="1" applyFill="1" applyBorder="1"/>
    <xf numFmtId="0" fontId="15" fillId="3" borderId="3" xfId="0" applyNumberFormat="1" applyFont="1" applyFill="1" applyBorder="1"/>
    <xf numFmtId="4" fontId="15" fillId="3" borderId="3" xfId="0" applyNumberFormat="1" applyFont="1" applyFill="1" applyBorder="1" applyAlignment="1">
      <alignment horizontal="justify" vertical="center" wrapText="1"/>
    </xf>
    <xf numFmtId="0" fontId="18" fillId="3" borderId="1" xfId="0" applyNumberFormat="1" applyFont="1" applyFill="1" applyBorder="1"/>
    <xf numFmtId="4" fontId="18" fillId="3" borderId="10" xfId="0" applyNumberFormat="1" applyFont="1" applyFill="1" applyBorder="1"/>
    <xf numFmtId="166" fontId="18" fillId="3" borderId="24" xfId="380" applyNumberFormat="1" applyFont="1" applyFill="1" applyBorder="1"/>
    <xf numFmtId="0" fontId="18" fillId="3" borderId="1" xfId="0" applyNumberFormat="1" applyFont="1" applyFill="1" applyBorder="1" applyAlignment="1">
      <alignment vertical="center"/>
    </xf>
    <xf numFmtId="0" fontId="18" fillId="3" borderId="1" xfId="0" applyNumberFormat="1" applyFont="1" applyFill="1" applyBorder="1" applyAlignment="1">
      <alignment horizontal="left" vertical="center"/>
    </xf>
    <xf numFmtId="43" fontId="18" fillId="3" borderId="1" xfId="380" applyFont="1" applyFill="1" applyBorder="1"/>
    <xf numFmtId="43" fontId="18" fillId="3" borderId="10" xfId="380" applyFont="1" applyFill="1" applyBorder="1"/>
    <xf numFmtId="43" fontId="15" fillId="3" borderId="1" xfId="380" applyFont="1" applyFill="1" applyBorder="1"/>
    <xf numFmtId="43" fontId="15" fillId="3" borderId="10" xfId="380" applyFont="1" applyFill="1" applyBorder="1"/>
    <xf numFmtId="0" fontId="15" fillId="3" borderId="1" xfId="0" applyNumberFormat="1" applyFont="1" applyFill="1" applyBorder="1" applyAlignment="1">
      <alignment horizontal="left" vertical="center"/>
    </xf>
    <xf numFmtId="43" fontId="15" fillId="3" borderId="1" xfId="380" applyFont="1" applyFill="1" applyBorder="1" applyAlignment="1">
      <alignment horizontal="center"/>
    </xf>
    <xf numFmtId="43" fontId="15" fillId="3" borderId="10" xfId="380" applyFont="1" applyFill="1" applyBorder="1" applyAlignment="1">
      <alignment horizontal="center"/>
    </xf>
    <xf numFmtId="166" fontId="15" fillId="3" borderId="24" xfId="380" applyNumberFormat="1" applyFont="1" applyFill="1" applyBorder="1" applyAlignment="1">
      <alignment horizontal="center"/>
    </xf>
    <xf numFmtId="172" fontId="31" fillId="3" borderId="0" xfId="376" applyNumberFormat="1" applyFont="1" applyFill="1"/>
    <xf numFmtId="0" fontId="15" fillId="3" borderId="6" xfId="0" applyNumberFormat="1" applyFont="1" applyFill="1" applyBorder="1" applyAlignment="1">
      <alignment horizontal="center" vertical="center"/>
    </xf>
    <xf numFmtId="4" fontId="15" fillId="3" borderId="7" xfId="0" applyNumberFormat="1" applyFont="1" applyFill="1" applyBorder="1" applyAlignment="1">
      <alignment horizontal="justify" vertical="center" wrapText="1"/>
    </xf>
    <xf numFmtId="166" fontId="15" fillId="3" borderId="7" xfId="380" applyNumberFormat="1" applyFont="1" applyFill="1" applyBorder="1"/>
    <xf numFmtId="166" fontId="15" fillId="3" borderId="26" xfId="380" applyNumberFormat="1" applyFont="1" applyFill="1" applyBorder="1"/>
    <xf numFmtId="43" fontId="15" fillId="3" borderId="6" xfId="380" applyNumberFormat="1" applyFont="1" applyFill="1" applyBorder="1" applyAlignment="1">
      <alignment vertical="center"/>
    </xf>
    <xf numFmtId="43" fontId="15" fillId="3" borderId="7" xfId="380" applyFont="1" applyFill="1" applyBorder="1"/>
    <xf numFmtId="43" fontId="15" fillId="3" borderId="40" xfId="380" applyFont="1" applyFill="1" applyBorder="1"/>
    <xf numFmtId="4" fontId="15" fillId="3" borderId="0" xfId="0" applyNumberFormat="1" applyFont="1" applyFill="1" applyBorder="1"/>
    <xf numFmtId="0" fontId="18" fillId="3" borderId="41" xfId="0" applyNumberFormat="1" applyFont="1" applyFill="1" applyBorder="1"/>
    <xf numFmtId="166" fontId="18" fillId="3" borderId="42" xfId="380" applyNumberFormat="1" applyFont="1" applyFill="1" applyBorder="1" applyAlignment="1">
      <alignment horizontal="center"/>
    </xf>
    <xf numFmtId="166" fontId="18" fillId="3" borderId="30" xfId="380" applyNumberFormat="1" applyFont="1" applyFill="1" applyBorder="1" applyAlignment="1">
      <alignment horizontal="center"/>
    </xf>
    <xf numFmtId="43" fontId="18" fillId="3" borderId="42" xfId="380" applyFont="1" applyFill="1" applyBorder="1" applyAlignment="1">
      <alignment horizontal="center"/>
    </xf>
    <xf numFmtId="43" fontId="18" fillId="3" borderId="29" xfId="380" applyFont="1" applyFill="1" applyBorder="1" applyAlignment="1">
      <alignment horizontal="center"/>
    </xf>
    <xf numFmtId="0" fontId="18" fillId="3" borderId="31" xfId="0" applyNumberFormat="1" applyFont="1" applyFill="1" applyBorder="1"/>
    <xf numFmtId="166" fontId="18" fillId="3" borderId="32" xfId="380" applyNumberFormat="1" applyFont="1" applyFill="1" applyBorder="1" applyAlignment="1">
      <alignment horizontal="center"/>
    </xf>
    <xf numFmtId="43" fontId="18" fillId="3" borderId="32" xfId="380" applyFont="1" applyFill="1" applyBorder="1" applyAlignment="1">
      <alignment horizontal="center"/>
    </xf>
    <xf numFmtId="172" fontId="28" fillId="3" borderId="0" xfId="376" applyNumberFormat="1" applyFont="1" applyFill="1"/>
    <xf numFmtId="4" fontId="18" fillId="3" borderId="38" xfId="0" applyNumberFormat="1" applyFont="1" applyFill="1" applyBorder="1" applyAlignment="1">
      <alignment horizontal="center"/>
    </xf>
    <xf numFmtId="174" fontId="18" fillId="3" borderId="38" xfId="0" applyNumberFormat="1" applyFont="1" applyFill="1" applyBorder="1" applyAlignment="1">
      <alignment horizontal="center"/>
    </xf>
    <xf numFmtId="4" fontId="18" fillId="3" borderId="14" xfId="0" applyNumberFormat="1" applyFont="1" applyFill="1" applyBorder="1" applyAlignment="1">
      <alignment horizontal="center"/>
    </xf>
    <xf numFmtId="4" fontId="18" fillId="3" borderId="18" xfId="0" applyNumberFormat="1" applyFont="1" applyFill="1" applyBorder="1" applyAlignment="1">
      <alignment horizontal="center"/>
    </xf>
    <xf numFmtId="4" fontId="18" fillId="3" borderId="21" xfId="0" applyNumberFormat="1" applyFont="1" applyFill="1" applyBorder="1" applyAlignment="1">
      <alignment horizontal="center"/>
    </xf>
    <xf numFmtId="166" fontId="15" fillId="3" borderId="3" xfId="0" applyNumberFormat="1" applyFont="1" applyFill="1" applyBorder="1"/>
    <xf numFmtId="166" fontId="15" fillId="3" borderId="23" xfId="0" applyNumberFormat="1" applyFont="1" applyFill="1" applyBorder="1"/>
    <xf numFmtId="166" fontId="15" fillId="3" borderId="16" xfId="0" applyNumberFormat="1" applyFont="1" applyFill="1" applyBorder="1"/>
    <xf numFmtId="0" fontId="15" fillId="3" borderId="10" xfId="0" applyNumberFormat="1" applyFont="1" applyFill="1" applyBorder="1" applyAlignment="1">
      <alignment horizontal="left" vertical="center"/>
    </xf>
    <xf numFmtId="166" fontId="15" fillId="3" borderId="24" xfId="0" applyNumberFormat="1" applyFont="1" applyFill="1" applyBorder="1"/>
    <xf numFmtId="171" fontId="45" fillId="3" borderId="0" xfId="0" applyNumberFormat="1" applyFont="1" applyFill="1"/>
    <xf numFmtId="0" fontId="15" fillId="3" borderId="10" xfId="0" applyNumberFormat="1" applyFont="1" applyFill="1" applyBorder="1"/>
    <xf numFmtId="171" fontId="14" fillId="3" borderId="0" xfId="376" applyNumberFormat="1" applyFont="1" applyFill="1" applyAlignment="1">
      <alignment vertical="center"/>
    </xf>
    <xf numFmtId="166" fontId="18" fillId="3" borderId="42" xfId="0" applyNumberFormat="1" applyFont="1" applyFill="1" applyBorder="1"/>
    <xf numFmtId="166" fontId="18" fillId="3" borderId="30" xfId="0" applyNumberFormat="1" applyFont="1" applyFill="1" applyBorder="1"/>
    <xf numFmtId="166" fontId="18" fillId="3" borderId="29" xfId="380" applyNumberFormat="1" applyFont="1" applyFill="1" applyBorder="1"/>
    <xf numFmtId="4" fontId="18" fillId="3" borderId="42" xfId="0" applyNumberFormat="1" applyFont="1" applyFill="1" applyBorder="1"/>
    <xf numFmtId="171" fontId="46" fillId="3" borderId="0" xfId="0" applyNumberFormat="1" applyFont="1" applyFill="1"/>
    <xf numFmtId="0" fontId="46" fillId="3" borderId="0" xfId="0" applyFont="1" applyFill="1"/>
    <xf numFmtId="179" fontId="15" fillId="3" borderId="27" xfId="0" applyNumberFormat="1" applyFont="1" applyFill="1" applyBorder="1" applyAlignment="1">
      <alignment vertical="center"/>
    </xf>
    <xf numFmtId="174" fontId="15" fillId="3" borderId="27" xfId="0" applyNumberFormat="1" applyFont="1" applyFill="1" applyBorder="1" applyAlignment="1">
      <alignment vertical="center"/>
    </xf>
    <xf numFmtId="4" fontId="18" fillId="3" borderId="29" xfId="0" applyNumberFormat="1" applyFont="1" applyFill="1" applyBorder="1"/>
    <xf numFmtId="43" fontId="44" fillId="3" borderId="0" xfId="0" applyNumberFormat="1" applyFont="1" applyFill="1"/>
    <xf numFmtId="181" fontId="18" fillId="3" borderId="1" xfId="0" applyNumberFormat="1" applyFont="1" applyFill="1" applyBorder="1" applyAlignment="1">
      <alignment horizontal="center"/>
    </xf>
    <xf numFmtId="43" fontId="46" fillId="3" borderId="0" xfId="0" applyNumberFormat="1" applyFont="1" applyFill="1"/>
    <xf numFmtId="166" fontId="15" fillId="3" borderId="16" xfId="380" applyNumberFormat="1" applyFont="1" applyFill="1" applyBorder="1" applyAlignment="1">
      <alignment vertical="center"/>
    </xf>
    <xf numFmtId="4" fontId="15" fillId="3" borderId="24" xfId="0" applyNumberFormat="1" applyFont="1" applyFill="1" applyBorder="1" applyAlignment="1">
      <alignment vertical="center"/>
    </xf>
    <xf numFmtId="171" fontId="18" fillId="3" borderId="0" xfId="0" applyNumberFormat="1" applyFont="1" applyFill="1"/>
    <xf numFmtId="0" fontId="18" fillId="3" borderId="0" xfId="0" applyFont="1" applyFill="1"/>
    <xf numFmtId="166" fontId="15" fillId="3" borderId="2" xfId="380" applyNumberFormat="1" applyFont="1" applyFill="1" applyBorder="1"/>
    <xf numFmtId="166" fontId="15" fillId="3" borderId="28" xfId="380" applyNumberFormat="1" applyFont="1" applyFill="1" applyBorder="1"/>
    <xf numFmtId="166" fontId="15" fillId="3" borderId="13" xfId="380" applyNumberFormat="1" applyFont="1" applyFill="1" applyBorder="1"/>
    <xf numFmtId="166" fontId="15" fillId="3" borderId="8" xfId="380" applyNumberFormat="1" applyFont="1" applyFill="1" applyBorder="1" applyAlignment="1">
      <alignment vertical="center"/>
    </xf>
    <xf numFmtId="164" fontId="15" fillId="3" borderId="2" xfId="380" applyNumberFormat="1" applyFont="1" applyFill="1" applyBorder="1" applyAlignment="1">
      <alignment vertical="center"/>
    </xf>
    <xf numFmtId="171" fontId="26" fillId="3" borderId="0" xfId="376" applyNumberFormat="1" applyFont="1" applyFill="1"/>
    <xf numFmtId="4" fontId="38" fillId="3" borderId="41" xfId="0" applyNumberFormat="1" applyFont="1" applyFill="1" applyBorder="1"/>
    <xf numFmtId="173" fontId="18" fillId="3" borderId="42" xfId="0" applyNumberFormat="1" applyFont="1" applyFill="1" applyBorder="1"/>
    <xf numFmtId="173" fontId="18" fillId="3" borderId="30" xfId="0" applyNumberFormat="1" applyFont="1" applyFill="1" applyBorder="1"/>
    <xf numFmtId="173" fontId="18" fillId="3" borderId="29" xfId="0" applyNumberFormat="1" applyFont="1" applyFill="1" applyBorder="1"/>
    <xf numFmtId="166" fontId="22" fillId="3" borderId="42" xfId="0" applyNumberFormat="1" applyFont="1" applyFill="1" applyBorder="1"/>
    <xf numFmtId="166" fontId="22" fillId="3" borderId="30" xfId="0" applyNumberFormat="1" applyFont="1" applyFill="1" applyBorder="1"/>
    <xf numFmtId="4" fontId="22" fillId="3" borderId="11" xfId="0" applyNumberFormat="1" applyFont="1" applyFill="1" applyBorder="1"/>
    <xf numFmtId="168" fontId="38" fillId="3" borderId="0" xfId="0" applyNumberFormat="1" applyFont="1" applyFill="1"/>
    <xf numFmtId="166" fontId="38" fillId="3" borderId="0" xfId="0" applyNumberFormat="1" applyFont="1" applyFill="1" applyAlignment="1">
      <alignment vertical="center"/>
    </xf>
    <xf numFmtId="175" fontId="38" fillId="3" borderId="0" xfId="0" applyNumberFormat="1" applyFont="1" applyFill="1" applyAlignment="1">
      <alignment vertical="center"/>
    </xf>
    <xf numFmtId="4" fontId="15" fillId="3" borderId="18" xfId="0" applyNumberFormat="1" applyFont="1" applyFill="1" applyBorder="1" applyAlignment="1">
      <alignment horizontal="center" vertical="top" wrapText="1"/>
    </xf>
    <xf numFmtId="0" fontId="15" fillId="3" borderId="28" xfId="0" applyFont="1" applyFill="1" applyBorder="1" applyAlignment="1">
      <alignment horizontal="center" vertical="center" wrapText="1"/>
    </xf>
    <xf numFmtId="0" fontId="38" fillId="3" borderId="0" xfId="0" applyFont="1" applyFill="1" applyAlignment="1">
      <alignment horizontal="center" vertical="top"/>
    </xf>
    <xf numFmtId="0" fontId="14" fillId="3" borderId="0" xfId="0" applyFont="1" applyFill="1" applyAlignment="1">
      <alignment horizontal="center" vertical="top"/>
    </xf>
    <xf numFmtId="4" fontId="15" fillId="3" borderId="29" xfId="0" applyNumberFormat="1" applyFont="1" applyFill="1" applyBorder="1" applyAlignment="1">
      <alignment horizontal="center" vertical="top" wrapText="1"/>
    </xf>
    <xf numFmtId="4" fontId="15" fillId="3" borderId="32" xfId="0" applyNumberFormat="1" applyFont="1" applyFill="1" applyBorder="1" applyAlignment="1">
      <alignment horizontal="center" vertical="top" wrapText="1"/>
    </xf>
    <xf numFmtId="4" fontId="18" fillId="3" borderId="34" xfId="0" applyNumberFormat="1" applyFont="1" applyFill="1" applyBorder="1" applyAlignment="1">
      <alignment horizontal="center" vertical="top"/>
    </xf>
    <xf numFmtId="4" fontId="15" fillId="3" borderId="13" xfId="0" applyNumberFormat="1" applyFont="1" applyFill="1" applyBorder="1" applyAlignment="1">
      <alignment horizontal="center" vertical="top" wrapText="1"/>
    </xf>
    <xf numFmtId="4" fontId="18" fillId="3" borderId="29" xfId="0" applyNumberFormat="1" applyFont="1" applyFill="1" applyBorder="1" applyAlignment="1">
      <alignment horizontal="center" vertical="top"/>
    </xf>
    <xf numFmtId="4" fontId="18" fillId="3" borderId="32" xfId="0" applyNumberFormat="1" applyFont="1" applyFill="1" applyBorder="1" applyAlignment="1">
      <alignment horizontal="center" vertical="top"/>
    </xf>
    <xf numFmtId="4" fontId="15" fillId="3" borderId="43" xfId="0" applyNumberFormat="1" applyFont="1" applyFill="1" applyBorder="1" applyAlignment="1">
      <alignment horizontal="center" vertical="top" wrapText="1"/>
    </xf>
    <xf numFmtId="4" fontId="38" fillId="3" borderId="29" xfId="0" applyNumberFormat="1" applyFont="1" applyFill="1" applyBorder="1" applyAlignment="1">
      <alignment horizontal="center" vertical="top"/>
    </xf>
    <xf numFmtId="0" fontId="22" fillId="3" borderId="1" xfId="0" applyFont="1" applyFill="1" applyBorder="1" applyAlignment="1">
      <alignment horizontal="justify" vertical="center" wrapText="1"/>
    </xf>
    <xf numFmtId="0" fontId="15" fillId="3" borderId="13" xfId="0" applyFont="1" applyFill="1" applyBorder="1" applyAlignment="1">
      <alignment horizontal="center" vertical="top" wrapText="1"/>
    </xf>
    <xf numFmtId="4" fontId="25" fillId="3" borderId="50" xfId="0" applyNumberFormat="1" applyFont="1" applyFill="1" applyBorder="1" applyAlignment="1">
      <alignment horizontal="center" vertical="top" wrapText="1"/>
    </xf>
    <xf numFmtId="4" fontId="15" fillId="3" borderId="10" xfId="0" applyNumberFormat="1" applyFont="1" applyFill="1" applyBorder="1" applyAlignment="1">
      <alignment horizontal="center" vertical="top" wrapText="1"/>
    </xf>
    <xf numFmtId="4" fontId="25" fillId="3" borderId="10" xfId="0" applyNumberFormat="1" applyFont="1" applyFill="1" applyBorder="1" applyAlignment="1">
      <alignment horizontal="center" vertical="top" wrapText="1"/>
    </xf>
    <xf numFmtId="4" fontId="15" fillId="3" borderId="50" xfId="0" applyNumberFormat="1" applyFont="1" applyFill="1" applyBorder="1" applyAlignment="1">
      <alignment horizontal="center" vertical="top" wrapText="1"/>
    </xf>
    <xf numFmtId="4" fontId="15" fillId="3" borderId="40" xfId="0" applyNumberFormat="1" applyFont="1" applyFill="1" applyBorder="1" applyAlignment="1">
      <alignment horizontal="center" vertical="top" wrapText="1"/>
    </xf>
    <xf numFmtId="0" fontId="15" fillId="3" borderId="8" xfId="0" applyFont="1" applyFill="1" applyBorder="1" applyAlignment="1">
      <alignment horizontal="center" vertical="center" wrapText="1"/>
    </xf>
    <xf numFmtId="166" fontId="15" fillId="3" borderId="5" xfId="380" applyNumberFormat="1" applyFont="1" applyFill="1" applyBorder="1" applyAlignment="1">
      <alignment vertical="center" wrapText="1"/>
    </xf>
    <xf numFmtId="166" fontId="15" fillId="3" borderId="4" xfId="380" applyNumberFormat="1" applyFont="1" applyFill="1" applyBorder="1" applyAlignment="1">
      <alignment vertical="center" wrapText="1"/>
    </xf>
    <xf numFmtId="166" fontId="18" fillId="3" borderId="51" xfId="380" applyNumberFormat="1" applyFont="1" applyFill="1" applyBorder="1" applyAlignment="1">
      <alignment vertical="center"/>
    </xf>
    <xf numFmtId="166" fontId="18" fillId="3" borderId="4" xfId="380" applyNumberFormat="1" applyFont="1" applyFill="1" applyBorder="1" applyAlignment="1">
      <alignment vertical="center"/>
    </xf>
    <xf numFmtId="164" fontId="15" fillId="3" borderId="4" xfId="380" applyNumberFormat="1" applyFont="1" applyFill="1" applyBorder="1" applyAlignment="1">
      <alignment vertical="center"/>
    </xf>
    <xf numFmtId="166" fontId="15" fillId="3" borderId="4" xfId="380" applyNumberFormat="1" applyFont="1" applyFill="1" applyBorder="1" applyAlignment="1">
      <alignment horizontal="justify" vertical="center" wrapText="1"/>
    </xf>
    <xf numFmtId="166" fontId="18" fillId="3" borderId="52" xfId="380" applyNumberFormat="1" applyFont="1" applyFill="1" applyBorder="1" applyAlignment="1">
      <alignment vertical="center"/>
    </xf>
    <xf numFmtId="166" fontId="15" fillId="3" borderId="5" xfId="380" applyNumberFormat="1" applyFont="1" applyFill="1" applyBorder="1" applyAlignment="1">
      <alignment horizontal="center" vertical="center" wrapText="1"/>
    </xf>
    <xf numFmtId="166" fontId="18" fillId="3" borderId="4" xfId="380" applyNumberFormat="1" applyFont="1" applyFill="1" applyBorder="1" applyAlignment="1">
      <alignment horizontal="center" vertical="center" wrapText="1"/>
    </xf>
    <xf numFmtId="43" fontId="18" fillId="3" borderId="4" xfId="380" applyNumberFormat="1" applyFont="1" applyFill="1" applyBorder="1" applyAlignment="1">
      <alignment horizontal="center" vertical="center" wrapText="1"/>
    </xf>
    <xf numFmtId="43" fontId="18" fillId="3" borderId="51" xfId="380" applyNumberFormat="1" applyFont="1" applyFill="1" applyBorder="1" applyAlignment="1">
      <alignment horizontal="center"/>
    </xf>
    <xf numFmtId="4" fontId="18" fillId="3" borderId="15" xfId="0" applyNumberFormat="1" applyFont="1" applyFill="1" applyBorder="1" applyAlignment="1">
      <alignment horizontal="center"/>
    </xf>
    <xf numFmtId="166" fontId="15" fillId="3" borderId="5" xfId="384" applyNumberFormat="1" applyFont="1" applyFill="1" applyBorder="1" applyAlignment="1">
      <alignment horizontal="center" vertical="center" wrapText="1"/>
    </xf>
    <xf numFmtId="166" fontId="15" fillId="3" borderId="4" xfId="0" applyNumberFormat="1" applyFont="1" applyFill="1" applyBorder="1" applyAlignment="1">
      <alignment vertical="center"/>
    </xf>
    <xf numFmtId="164" fontId="18" fillId="3" borderId="51" xfId="0" applyNumberFormat="1" applyFont="1" applyFill="1" applyBorder="1"/>
    <xf numFmtId="4" fontId="18" fillId="3" borderId="4" xfId="0" applyNumberFormat="1" applyFont="1" applyFill="1" applyBorder="1" applyAlignment="1">
      <alignment horizontal="center"/>
    </xf>
    <xf numFmtId="179" fontId="15" fillId="3" borderId="8" xfId="0" applyNumberFormat="1" applyFont="1" applyFill="1" applyBorder="1" applyAlignment="1">
      <alignment vertical="center"/>
    </xf>
    <xf numFmtId="43" fontId="18" fillId="3" borderId="51" xfId="380" applyFont="1" applyFill="1" applyBorder="1"/>
    <xf numFmtId="164" fontId="18" fillId="3" borderId="51" xfId="380" applyNumberFormat="1" applyFont="1" applyFill="1" applyBorder="1"/>
    <xf numFmtId="0" fontId="38" fillId="3" borderId="53" xfId="0" applyFont="1" applyFill="1" applyBorder="1" applyAlignment="1">
      <alignment vertical="center"/>
    </xf>
    <xf numFmtId="0" fontId="16" fillId="3" borderId="0" xfId="0" applyFont="1" applyFill="1" applyBorder="1"/>
    <xf numFmtId="0" fontId="38" fillId="3" borderId="0" xfId="0" applyFont="1" applyFill="1" applyBorder="1"/>
    <xf numFmtId="0" fontId="38" fillId="3" borderId="54" xfId="0" applyFont="1" applyFill="1" applyBorder="1"/>
    <xf numFmtId="0" fontId="15" fillId="3" borderId="27" xfId="0" applyFont="1" applyFill="1" applyBorder="1" applyAlignment="1">
      <alignment horizontal="center" vertical="center" wrapText="1"/>
    </xf>
    <xf numFmtId="178" fontId="18" fillId="3" borderId="38" xfId="0" applyNumberFormat="1" applyFont="1" applyFill="1" applyBorder="1" applyAlignment="1">
      <alignment horizontal="center" vertical="center" wrapText="1"/>
    </xf>
    <xf numFmtId="166" fontId="15" fillId="3" borderId="57" xfId="380" applyNumberFormat="1" applyFont="1" applyFill="1" applyBorder="1" applyAlignment="1">
      <alignment vertical="center"/>
    </xf>
    <xf numFmtId="166" fontId="18" fillId="3" borderId="31" xfId="380" applyNumberFormat="1" applyFont="1" applyFill="1" applyBorder="1" applyAlignment="1">
      <alignment vertical="center"/>
    </xf>
    <xf numFmtId="166" fontId="18" fillId="3" borderId="11" xfId="380" applyNumberFormat="1" applyFont="1" applyFill="1" applyBorder="1"/>
    <xf numFmtId="4" fontId="40" fillId="3" borderId="58" xfId="0" applyNumberFormat="1" applyFont="1" applyFill="1" applyBorder="1" applyAlignment="1">
      <alignment horizontal="center" vertical="center"/>
    </xf>
    <xf numFmtId="166" fontId="18" fillId="3" borderId="22" xfId="380" applyNumberFormat="1" applyFont="1" applyFill="1" applyBorder="1" applyAlignment="1">
      <alignment horizontal="center" vertical="center" wrapText="1"/>
    </xf>
    <xf numFmtId="43" fontId="15" fillId="3" borderId="24" xfId="380" applyNumberFormat="1" applyFont="1" applyFill="1" applyBorder="1" applyAlignment="1">
      <alignment horizontal="center" vertical="center" wrapText="1"/>
    </xf>
    <xf numFmtId="166" fontId="18" fillId="3" borderId="24" xfId="380" applyNumberFormat="1" applyFont="1" applyFill="1" applyBorder="1" applyAlignment="1">
      <alignment horizontal="center" vertical="center" wrapText="1"/>
    </xf>
    <xf numFmtId="43" fontId="18" fillId="3" borderId="24" xfId="380" applyNumberFormat="1" applyFont="1" applyFill="1" applyBorder="1" applyAlignment="1">
      <alignment horizontal="center" vertical="center" wrapText="1"/>
    </xf>
    <xf numFmtId="43" fontId="15" fillId="3" borderId="25" xfId="380" applyNumberFormat="1" applyFont="1" applyFill="1" applyBorder="1" applyAlignment="1">
      <alignment vertical="center"/>
    </xf>
    <xf numFmtId="43" fontId="15" fillId="3" borderId="59" xfId="380" applyNumberFormat="1" applyFont="1" applyFill="1" applyBorder="1" applyAlignment="1">
      <alignment vertical="center"/>
    </xf>
    <xf numFmtId="43" fontId="18" fillId="3" borderId="41" xfId="380" applyNumberFormat="1" applyFont="1" applyFill="1" applyBorder="1" applyAlignment="1">
      <alignment horizontal="center"/>
    </xf>
    <xf numFmtId="43" fontId="18" fillId="3" borderId="31" xfId="380" applyNumberFormat="1" applyFont="1" applyFill="1" applyBorder="1" applyAlignment="1">
      <alignment horizontal="center"/>
    </xf>
    <xf numFmtId="166" fontId="18" fillId="3" borderId="11" xfId="380" applyNumberFormat="1" applyFont="1" applyFill="1" applyBorder="1" applyAlignment="1">
      <alignment horizontal="center"/>
    </xf>
    <xf numFmtId="4" fontId="18" fillId="3" borderId="58" xfId="0" applyNumberFormat="1" applyFont="1" applyFill="1" applyBorder="1" applyAlignment="1">
      <alignment horizontal="center"/>
    </xf>
    <xf numFmtId="4" fontId="18" fillId="3" borderId="24" xfId="0" applyNumberFormat="1" applyFont="1" applyFill="1" applyBorder="1" applyAlignment="1">
      <alignment horizontal="center"/>
    </xf>
    <xf numFmtId="4" fontId="18" fillId="3" borderId="25" xfId="0" applyNumberFormat="1" applyFont="1" applyFill="1" applyBorder="1" applyAlignment="1">
      <alignment horizontal="center"/>
    </xf>
    <xf numFmtId="4" fontId="16" fillId="3" borderId="0" xfId="0" applyNumberFormat="1" applyFont="1" applyFill="1" applyBorder="1"/>
    <xf numFmtId="166" fontId="38" fillId="3" borderId="53" xfId="0" applyNumberFormat="1" applyFont="1" applyFill="1" applyBorder="1" applyAlignment="1">
      <alignment vertical="center"/>
    </xf>
    <xf numFmtId="175" fontId="16" fillId="3" borderId="0" xfId="0" applyNumberFormat="1" applyFont="1" applyFill="1" applyBorder="1"/>
    <xf numFmtId="175" fontId="16" fillId="3" borderId="54" xfId="0" applyNumberFormat="1" applyFont="1" applyFill="1" applyBorder="1"/>
    <xf numFmtId="166" fontId="16" fillId="3" borderId="0" xfId="0" applyNumberFormat="1" applyFont="1" applyFill="1" applyBorder="1"/>
    <xf numFmtId="164" fontId="38" fillId="3" borderId="53" xfId="0" applyNumberFormat="1" applyFont="1" applyFill="1" applyBorder="1" applyAlignment="1">
      <alignment vertical="center"/>
    </xf>
    <xf numFmtId="176" fontId="38" fillId="3" borderId="53" xfId="0" applyNumberFormat="1" applyFont="1" applyFill="1" applyBorder="1" applyAlignment="1">
      <alignment vertical="center"/>
    </xf>
    <xf numFmtId="0" fontId="38" fillId="3" borderId="0" xfId="0" applyFont="1" applyFill="1" applyBorder="1" applyAlignment="1">
      <alignment vertical="center"/>
    </xf>
    <xf numFmtId="0" fontId="14" fillId="3" borderId="9" xfId="0" applyFont="1" applyFill="1" applyBorder="1" applyAlignment="1">
      <alignment vertical="center"/>
    </xf>
    <xf numFmtId="0" fontId="14" fillId="3" borderId="9" xfId="0" applyFont="1" applyFill="1" applyBorder="1"/>
    <xf numFmtId="0" fontId="15" fillId="3" borderId="13" xfId="0" applyFont="1" applyFill="1" applyBorder="1" applyAlignment="1">
      <alignment horizontal="center" vertical="center" wrapText="1"/>
    </xf>
    <xf numFmtId="0" fontId="18" fillId="3" borderId="50" xfId="0" applyFont="1" applyFill="1" applyBorder="1" applyAlignment="1">
      <alignment horizontal="center" vertical="center" wrapText="1"/>
    </xf>
    <xf numFmtId="166" fontId="15" fillId="3" borderId="40" xfId="380" applyNumberFormat="1" applyFont="1" applyFill="1" applyBorder="1" applyAlignment="1">
      <alignment vertical="center"/>
    </xf>
    <xf numFmtId="4" fontId="40" fillId="3" borderId="50" xfId="0" applyNumberFormat="1" applyFont="1" applyFill="1" applyBorder="1" applyAlignment="1">
      <alignment horizontal="center"/>
    </xf>
    <xf numFmtId="43" fontId="18" fillId="3" borderId="10" xfId="380" applyFont="1" applyFill="1" applyBorder="1" applyAlignment="1">
      <alignment vertical="center"/>
    </xf>
    <xf numFmtId="43" fontId="15" fillId="3" borderId="10" xfId="380" applyNumberFormat="1" applyFont="1" applyFill="1" applyBorder="1" applyAlignment="1">
      <alignment vertical="center"/>
    </xf>
    <xf numFmtId="4" fontId="18" fillId="3" borderId="10" xfId="0" applyNumberFormat="1" applyFont="1" applyFill="1" applyBorder="1" applyAlignment="1">
      <alignment horizontal="center"/>
    </xf>
    <xf numFmtId="0" fontId="38" fillId="3" borderId="53" xfId="0" applyFont="1" applyFill="1" applyBorder="1"/>
    <xf numFmtId="0" fontId="26" fillId="3" borderId="0" xfId="0" applyFont="1" applyFill="1" applyBorder="1"/>
    <xf numFmtId="164" fontId="15" fillId="3" borderId="57" xfId="380" applyNumberFormat="1" applyFont="1" applyFill="1" applyBorder="1" applyAlignment="1">
      <alignment vertical="center"/>
    </xf>
    <xf numFmtId="4" fontId="40" fillId="3" borderId="39" xfId="0" applyNumberFormat="1" applyFont="1" applyFill="1" applyBorder="1" applyAlignment="1">
      <alignment horizontal="center"/>
    </xf>
    <xf numFmtId="43" fontId="15" fillId="3" borderId="59" xfId="380" applyNumberFormat="1" applyFont="1" applyFill="1" applyBorder="1" applyAlignment="1">
      <alignment horizontal="right" vertical="center"/>
    </xf>
    <xf numFmtId="4" fontId="38" fillId="3" borderId="0" xfId="0" applyNumberFormat="1" applyFont="1" applyFill="1" applyBorder="1"/>
    <xf numFmtId="175" fontId="16" fillId="3" borderId="53" xfId="0" applyNumberFormat="1" applyFont="1" applyFill="1" applyBorder="1"/>
    <xf numFmtId="175" fontId="38" fillId="3" borderId="53" xfId="0" applyNumberFormat="1" applyFont="1" applyFill="1" applyBorder="1"/>
    <xf numFmtId="175" fontId="38" fillId="3" borderId="0" xfId="0" applyNumberFormat="1" applyFont="1" applyFill="1" applyBorder="1"/>
    <xf numFmtId="167" fontId="38" fillId="3" borderId="53" xfId="0" applyNumberFormat="1" applyFont="1" applyFill="1" applyBorder="1"/>
    <xf numFmtId="168" fontId="38" fillId="3" borderId="0" xfId="0" applyNumberFormat="1" applyFont="1" applyFill="1" applyBorder="1"/>
    <xf numFmtId="4" fontId="15" fillId="3" borderId="59" xfId="0" applyNumberFormat="1" applyFont="1" applyFill="1" applyBorder="1" applyAlignment="1">
      <alignment vertical="center"/>
    </xf>
    <xf numFmtId="43" fontId="18" fillId="3" borderId="60" xfId="380" applyFont="1" applyFill="1" applyBorder="1"/>
    <xf numFmtId="0" fontId="15" fillId="3" borderId="3" xfId="0" applyFont="1" applyFill="1" applyBorder="1" applyAlignment="1">
      <alignment vertical="top" wrapText="1"/>
    </xf>
    <xf numFmtId="0" fontId="15" fillId="3" borderId="1" xfId="0" applyFont="1" applyFill="1" applyBorder="1" applyAlignment="1">
      <alignment horizontal="justify" vertical="top"/>
    </xf>
    <xf numFmtId="0" fontId="28" fillId="3" borderId="1" xfId="0" applyFont="1" applyFill="1" applyBorder="1" applyAlignment="1">
      <alignment horizontal="justify" vertical="top"/>
    </xf>
    <xf numFmtId="169" fontId="15" fillId="4" borderId="46" xfId="1" applyFont="1" applyFill="1" applyBorder="1" applyAlignment="1">
      <alignment horizontal="justify" vertical="top"/>
    </xf>
    <xf numFmtId="167" fontId="15" fillId="3" borderId="1" xfId="0" applyNumberFormat="1" applyFont="1" applyFill="1" applyBorder="1" applyAlignment="1">
      <alignment horizontal="justify" vertical="top" wrapText="1"/>
    </xf>
    <xf numFmtId="0" fontId="15" fillId="3" borderId="10" xfId="0" applyFont="1" applyFill="1" applyBorder="1" applyAlignment="1">
      <alignment horizontal="justify" vertical="top"/>
    </xf>
    <xf numFmtId="0" fontId="15" fillId="3" borderId="0" xfId="0" applyFont="1" applyFill="1" applyAlignment="1">
      <alignment horizontal="justify" vertical="top"/>
    </xf>
    <xf numFmtId="0" fontId="24" fillId="3" borderId="1" xfId="0" applyFont="1" applyFill="1" applyBorder="1" applyAlignment="1">
      <alignment vertical="top"/>
    </xf>
    <xf numFmtId="0" fontId="23" fillId="3" borderId="1" xfId="0" applyFont="1" applyFill="1" applyBorder="1" applyAlignment="1">
      <alignment horizontal="justify" vertical="top"/>
    </xf>
    <xf numFmtId="0" fontId="18" fillId="3" borderId="1" xfId="0" applyFont="1" applyFill="1" applyBorder="1" applyAlignment="1">
      <alignment horizontal="justify" vertical="top"/>
    </xf>
    <xf numFmtId="0" fontId="15" fillId="3" borderId="0" xfId="0" applyFont="1" applyFill="1" applyAlignment="1">
      <alignment vertical="top" wrapText="1"/>
    </xf>
    <xf numFmtId="167" fontId="15" fillId="3" borderId="1" xfId="0" applyNumberFormat="1" applyFont="1" applyFill="1" applyBorder="1" applyAlignment="1">
      <alignment horizontal="justify" vertical="top"/>
    </xf>
    <xf numFmtId="0" fontId="14" fillId="3" borderId="1" xfId="0" applyFont="1" applyFill="1" applyBorder="1" applyAlignment="1">
      <alignment horizontal="justify" vertical="top"/>
    </xf>
    <xf numFmtId="0" fontId="25" fillId="3" borderId="1" xfId="0" applyFont="1" applyFill="1" applyBorder="1" applyAlignment="1">
      <alignment horizontal="justify" vertical="top" wrapText="1"/>
    </xf>
    <xf numFmtId="0" fontId="15" fillId="3" borderId="1" xfId="0" applyFont="1" applyFill="1" applyBorder="1" applyAlignment="1">
      <alignment horizontal="center" vertical="top"/>
    </xf>
    <xf numFmtId="166" fontId="15" fillId="3" borderId="1" xfId="380" applyNumberFormat="1" applyFont="1" applyFill="1" applyBorder="1" applyAlignment="1">
      <alignment horizontal="right" vertical="top"/>
    </xf>
    <xf numFmtId="167" fontId="25" fillId="3" borderId="19" xfId="0" applyNumberFormat="1" applyFont="1" applyFill="1" applyBorder="1" applyAlignment="1">
      <alignment horizontal="right" vertical="top" wrapText="1"/>
    </xf>
    <xf numFmtId="167" fontId="15" fillId="3" borderId="1" xfId="380" applyNumberFormat="1" applyFont="1" applyFill="1" applyBorder="1" applyAlignment="1">
      <alignment vertical="top"/>
    </xf>
    <xf numFmtId="167" fontId="15" fillId="3" borderId="0" xfId="0" applyNumberFormat="1" applyFont="1" applyFill="1" applyAlignment="1">
      <alignment horizontal="right" vertical="top"/>
    </xf>
    <xf numFmtId="0" fontId="15" fillId="3" borderId="1" xfId="350" applyFont="1" applyFill="1" applyBorder="1" applyAlignment="1">
      <alignment horizontal="justify" vertical="top"/>
    </xf>
    <xf numFmtId="0" fontId="15" fillId="3" borderId="1" xfId="350" applyFont="1" applyFill="1" applyBorder="1" applyAlignment="1">
      <alignment horizontal="justify" vertical="top" wrapText="1"/>
    </xf>
    <xf numFmtId="0" fontId="15" fillId="3" borderId="1" xfId="350" applyNumberFormat="1" applyFont="1" applyFill="1" applyBorder="1" applyAlignment="1">
      <alignment horizontal="justify" vertical="top" wrapText="1"/>
    </xf>
    <xf numFmtId="43" fontId="15" fillId="3" borderId="10" xfId="380" applyFont="1" applyFill="1" applyBorder="1" applyAlignment="1">
      <alignment vertical="top" wrapText="1"/>
    </xf>
    <xf numFmtId="170" fontId="15" fillId="3" borderId="10" xfId="380" applyNumberFormat="1" applyFont="1" applyFill="1" applyBorder="1" applyAlignment="1">
      <alignment horizontal="justify" vertical="top" wrapText="1"/>
    </xf>
    <xf numFmtId="3" fontId="15" fillId="3" borderId="1" xfId="0" applyNumberFormat="1" applyFont="1" applyFill="1" applyBorder="1" applyAlignment="1">
      <alignment horizontal="center" vertical="top" wrapText="1"/>
    </xf>
    <xf numFmtId="170" fontId="15" fillId="3" borderId="1" xfId="380" applyNumberFormat="1" applyFont="1" applyFill="1" applyBorder="1" applyAlignment="1">
      <alignment vertical="top" wrapText="1"/>
    </xf>
    <xf numFmtId="43" fontId="15" fillId="3" borderId="7" xfId="380" applyFont="1" applyFill="1" applyBorder="1" applyAlignment="1">
      <alignment horizontal="left" vertical="top" wrapText="1"/>
    </xf>
    <xf numFmtId="0" fontId="15" fillId="3" borderId="2" xfId="0" applyFont="1" applyFill="1" applyBorder="1" applyAlignment="1">
      <alignment horizontal="right" vertical="top" wrapText="1"/>
    </xf>
    <xf numFmtId="170" fontId="15" fillId="3" borderId="1" xfId="380" applyNumberFormat="1" applyFont="1" applyFill="1" applyBorder="1" applyAlignment="1">
      <alignment horizontal="justify" vertical="top" wrapText="1"/>
    </xf>
    <xf numFmtId="43" fontId="24" fillId="3" borderId="3" xfId="380" applyFont="1" applyFill="1" applyBorder="1" applyAlignment="1">
      <alignment vertical="top"/>
    </xf>
    <xf numFmtId="0" fontId="22" fillId="3" borderId="1" xfId="0" applyFont="1" applyFill="1" applyBorder="1" applyAlignment="1">
      <alignment horizontal="justify" vertical="top"/>
    </xf>
    <xf numFmtId="0" fontId="18" fillId="3" borderId="1" xfId="350" applyFont="1" applyFill="1" applyBorder="1" applyAlignment="1">
      <alignment horizontal="justify" vertical="top"/>
    </xf>
    <xf numFmtId="49" fontId="15" fillId="3" borderId="1" xfId="0" applyNumberFormat="1" applyFont="1" applyFill="1" applyBorder="1" applyAlignment="1">
      <alignment horizontal="justify" vertical="top" wrapText="1"/>
    </xf>
    <xf numFmtId="0" fontId="15" fillId="3" borderId="2" xfId="0" applyFont="1" applyFill="1" applyBorder="1" applyAlignment="1">
      <alignment horizontal="justify" vertical="top"/>
    </xf>
    <xf numFmtId="0" fontId="24" fillId="3" borderId="1" xfId="0" applyFont="1" applyFill="1" applyBorder="1" applyAlignment="1">
      <alignment horizontal="right" vertical="top"/>
    </xf>
    <xf numFmtId="170" fontId="15" fillId="3" borderId="10" xfId="380" applyNumberFormat="1" applyFont="1" applyFill="1" applyBorder="1" applyAlignment="1">
      <alignment vertical="top" wrapText="1"/>
    </xf>
    <xf numFmtId="43" fontId="24" fillId="3" borderId="1" xfId="380" applyFont="1" applyFill="1" applyBorder="1" applyAlignment="1">
      <alignment vertical="top"/>
    </xf>
    <xf numFmtId="43" fontId="24" fillId="3" borderId="3" xfId="380" applyFont="1" applyFill="1" applyBorder="1" applyAlignment="1">
      <alignment horizontal="center" vertical="top"/>
    </xf>
    <xf numFmtId="43" fontId="15" fillId="3" borderId="1" xfId="380" applyFont="1" applyFill="1" applyBorder="1" applyAlignment="1">
      <alignment vertical="top" wrapText="1"/>
    </xf>
    <xf numFmtId="43" fontId="15" fillId="3" borderId="1" xfId="380" applyFont="1" applyFill="1" applyBorder="1" applyAlignment="1">
      <alignment horizontal="center" vertical="top"/>
    </xf>
    <xf numFmtId="0" fontId="26" fillId="3" borderId="1" xfId="0" applyFont="1" applyFill="1" applyBorder="1" applyAlignment="1">
      <alignment horizontal="justify" vertical="top"/>
    </xf>
    <xf numFmtId="167" fontId="15" fillId="3" borderId="20" xfId="1" applyNumberFormat="1" applyFont="1" applyFill="1" applyBorder="1" applyAlignment="1">
      <alignment horizontal="justify" vertical="top" wrapText="1"/>
    </xf>
    <xf numFmtId="167" fontId="15" fillId="4" borderId="20" xfId="2" applyNumberFormat="1" applyFont="1" applyFill="1" applyBorder="1" applyAlignment="1">
      <alignment horizontal="justify" vertical="top" wrapText="1"/>
    </xf>
    <xf numFmtId="167" fontId="15" fillId="3" borderId="2" xfId="0" applyNumberFormat="1" applyFont="1" applyFill="1" applyBorder="1" applyAlignment="1">
      <alignment vertical="top" wrapText="1"/>
    </xf>
    <xf numFmtId="167" fontId="25" fillId="3" borderId="1" xfId="0" applyNumberFormat="1" applyFont="1" applyFill="1" applyBorder="1" applyAlignment="1">
      <alignment vertical="top" wrapText="1"/>
    </xf>
    <xf numFmtId="4" fontId="25" fillId="3" borderId="25" xfId="0" applyNumberFormat="1" applyFont="1" applyFill="1" applyBorder="1" applyAlignment="1">
      <alignment horizontal="left" vertical="top" wrapText="1"/>
    </xf>
    <xf numFmtId="4" fontId="40" fillId="3" borderId="48" xfId="0" applyNumberFormat="1" applyFont="1" applyFill="1" applyBorder="1" applyAlignment="1">
      <alignment horizontal="center"/>
    </xf>
    <xf numFmtId="4" fontId="40" fillId="3" borderId="47" xfId="0" applyNumberFormat="1" applyFont="1" applyFill="1" applyBorder="1" applyAlignment="1">
      <alignment horizontal="center"/>
    </xf>
    <xf numFmtId="4" fontId="40" fillId="3" borderId="37" xfId="0" applyNumberFormat="1" applyFont="1" applyFill="1" applyBorder="1" applyAlignment="1">
      <alignment horizontal="center"/>
    </xf>
    <xf numFmtId="4" fontId="15" fillId="3" borderId="2" xfId="3" applyNumberFormat="1" applyFont="1" applyFill="1" applyBorder="1" applyAlignment="1">
      <alignment horizontal="center" vertical="center" wrapText="1"/>
    </xf>
    <xf numFmtId="4" fontId="15" fillId="3" borderId="7" xfId="3" applyNumberFormat="1" applyFont="1" applyFill="1" applyBorder="1" applyAlignment="1">
      <alignment horizontal="center" vertical="center" wrapText="1"/>
    </xf>
    <xf numFmtId="4" fontId="15" fillId="3" borderId="2" xfId="3" applyNumberFormat="1" applyFont="1" applyFill="1" applyBorder="1" applyAlignment="1">
      <alignment horizontal="left" vertical="center" wrapText="1"/>
    </xf>
    <xf numFmtId="4" fontId="15" fillId="3" borderId="3" xfId="3" applyNumberFormat="1" applyFont="1" applyFill="1" applyBorder="1" applyAlignment="1">
      <alignment horizontal="left" vertical="center" wrapText="1"/>
    </xf>
    <xf numFmtId="4" fontId="15" fillId="3" borderId="8" xfId="3" applyNumberFormat="1" applyFont="1" applyFill="1" applyBorder="1" applyAlignment="1">
      <alignment horizontal="center" vertical="center" wrapText="1"/>
    </xf>
    <xf numFmtId="4" fontId="15" fillId="3" borderId="49" xfId="3" applyNumberFormat="1" applyFont="1" applyFill="1" applyBorder="1" applyAlignment="1">
      <alignment horizontal="center" vertical="center" wrapText="1"/>
    </xf>
    <xf numFmtId="0" fontId="15" fillId="3" borderId="2" xfId="0" applyFont="1" applyFill="1" applyBorder="1" applyAlignment="1">
      <alignment horizontal="justify" vertical="center" wrapText="1"/>
    </xf>
    <xf numFmtId="0" fontId="15" fillId="3" borderId="45" xfId="0" applyFont="1" applyFill="1" applyBorder="1" applyAlignment="1">
      <alignment horizontal="justify" vertical="center" wrapText="1"/>
    </xf>
    <xf numFmtId="4" fontId="40" fillId="3" borderId="31" xfId="0" applyNumberFormat="1" applyFont="1" applyFill="1" applyBorder="1" applyAlignment="1">
      <alignment horizontal="center"/>
    </xf>
    <xf numFmtId="4" fontId="40" fillId="3" borderId="32" xfId="0" applyNumberFormat="1" applyFont="1" applyFill="1" applyBorder="1" applyAlignment="1">
      <alignment horizontal="center"/>
    </xf>
    <xf numFmtId="4" fontId="40" fillId="3" borderId="11" xfId="0" applyNumberFormat="1" applyFont="1" applyFill="1" applyBorder="1" applyAlignment="1">
      <alignment horizontal="center"/>
    </xf>
    <xf numFmtId="0" fontId="40" fillId="3" borderId="0" xfId="0" applyFont="1" applyFill="1" applyAlignment="1">
      <alignment horizontal="center"/>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28" fillId="3" borderId="9" xfId="0" applyFont="1" applyFill="1" applyBorder="1" applyAlignment="1">
      <alignment horizontal="center"/>
    </xf>
    <xf numFmtId="0" fontId="15" fillId="3" borderId="55" xfId="0" applyFont="1" applyFill="1" applyBorder="1" applyAlignment="1">
      <alignment horizontal="center" vertical="center" wrapText="1"/>
    </xf>
    <xf numFmtId="0" fontId="15" fillId="3" borderId="56" xfId="0" applyFont="1" applyFill="1" applyBorder="1" applyAlignment="1">
      <alignment horizontal="center" vertical="center" wrapText="1"/>
    </xf>
    <xf numFmtId="0" fontId="15" fillId="3" borderId="13" xfId="0" applyFont="1" applyFill="1" applyBorder="1" applyAlignment="1">
      <alignment horizontal="center" vertical="top" wrapText="1"/>
    </xf>
    <xf numFmtId="0" fontId="15" fillId="3" borderId="16" xfId="0" applyFont="1" applyFill="1" applyBorder="1" applyAlignment="1">
      <alignment horizontal="center" vertical="top" wrapText="1"/>
    </xf>
    <xf numFmtId="4" fontId="40" fillId="3" borderId="31" xfId="0" applyNumberFormat="1" applyFont="1" applyFill="1" applyBorder="1" applyAlignment="1">
      <alignment horizontal="center" vertical="center"/>
    </xf>
    <xf numFmtId="4" fontId="40" fillId="3" borderId="32" xfId="0" applyNumberFormat="1" applyFont="1" applyFill="1" applyBorder="1" applyAlignment="1">
      <alignment horizontal="center" vertical="center"/>
    </xf>
    <xf numFmtId="4" fontId="40" fillId="3" borderId="11" xfId="0" applyNumberFormat="1" applyFont="1" applyFill="1" applyBorder="1" applyAlignment="1">
      <alignment horizontal="center" vertical="center"/>
    </xf>
    <xf numFmtId="0" fontId="15" fillId="3" borderId="2" xfId="0" applyNumberFormat="1" applyFont="1" applyFill="1" applyBorder="1" applyAlignment="1">
      <alignment horizontal="center" vertical="center"/>
    </xf>
    <xf numFmtId="0" fontId="15" fillId="3" borderId="3" xfId="0" applyNumberFormat="1" applyFont="1" applyFill="1" applyBorder="1" applyAlignment="1">
      <alignment horizontal="center" vertical="center"/>
    </xf>
    <xf numFmtId="4" fontId="15" fillId="3" borderId="2" xfId="0" applyNumberFormat="1" applyFont="1" applyFill="1" applyBorder="1" applyAlignment="1">
      <alignment horizontal="justify" vertical="center" wrapText="1"/>
    </xf>
    <xf numFmtId="4" fontId="15" fillId="3" borderId="3" xfId="0" applyNumberFormat="1" applyFont="1" applyFill="1" applyBorder="1" applyAlignment="1">
      <alignment horizontal="justify" vertical="center" wrapText="1"/>
    </xf>
    <xf numFmtId="4" fontId="15" fillId="3" borderId="10" xfId="0" applyNumberFormat="1" applyFont="1" applyFill="1" applyBorder="1" applyAlignment="1">
      <alignment horizontal="center" vertical="top" wrapText="1"/>
    </xf>
    <xf numFmtId="0" fontId="15" fillId="3" borderId="3" xfId="0" applyFont="1" applyFill="1" applyBorder="1" applyAlignment="1">
      <alignment horizontal="justify"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5" fillId="3" borderId="2" xfId="3" applyFont="1" applyFill="1" applyBorder="1" applyAlignment="1">
      <alignment horizontal="justify" vertical="center" wrapText="1"/>
    </xf>
    <xf numFmtId="0" fontId="15" fillId="3" borderId="3" xfId="3" applyFont="1" applyFill="1" applyBorder="1" applyAlignment="1">
      <alignment horizontal="justify" vertical="center" wrapText="1"/>
    </xf>
    <xf numFmtId="0" fontId="15" fillId="3" borderId="45" xfId="3" applyFont="1" applyFill="1" applyBorder="1" applyAlignment="1">
      <alignment horizontal="center" vertical="center" wrapText="1"/>
    </xf>
    <xf numFmtId="0" fontId="15" fillId="3" borderId="45" xfId="3" applyFont="1" applyFill="1" applyBorder="1" applyAlignment="1">
      <alignment horizontal="justify" vertical="center" wrapText="1"/>
    </xf>
    <xf numFmtId="4" fontId="15" fillId="0" borderId="1" xfId="0" applyNumberFormat="1" applyFont="1" applyFill="1" applyBorder="1" applyAlignment="1">
      <alignment horizontal="center" wrapText="1"/>
    </xf>
    <xf numFmtId="0" fontId="38" fillId="0" borderId="1" xfId="0" applyFont="1" applyBorder="1" applyAlignment="1">
      <alignment horizontal="center" wrapText="1"/>
    </xf>
    <xf numFmtId="0" fontId="40" fillId="0" borderId="0" xfId="0" applyFont="1" applyFill="1" applyAlignment="1">
      <alignment horizontal="center"/>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horizontal="center"/>
    </xf>
    <xf numFmtId="0" fontId="31" fillId="0" borderId="0" xfId="0" applyFont="1" applyFill="1" applyAlignment="1">
      <alignment horizontal="left" vertical="center" wrapText="1"/>
    </xf>
    <xf numFmtId="4" fontId="18" fillId="0" borderId="2" xfId="0" applyNumberFormat="1" applyFont="1" applyFill="1" applyBorder="1" applyAlignment="1">
      <alignment horizontal="center"/>
    </xf>
    <xf numFmtId="4" fontId="18" fillId="0" borderId="10" xfId="0" applyNumberFormat="1" applyFont="1" applyFill="1" applyBorder="1" applyAlignment="1">
      <alignment horizontal="center"/>
    </xf>
    <xf numFmtId="4" fontId="18" fillId="0" borderId="17" xfId="0" applyNumberFormat="1" applyFont="1" applyFill="1" applyBorder="1" applyAlignment="1">
      <alignment horizontal="center"/>
    </xf>
    <xf numFmtId="4" fontId="18" fillId="0" borderId="44" xfId="0" applyNumberFormat="1" applyFont="1" applyFill="1" applyBorder="1" applyAlignment="1">
      <alignment horizontal="center"/>
    </xf>
    <xf numFmtId="4" fontId="18" fillId="0" borderId="8" xfId="0" applyNumberFormat="1" applyFont="1" applyFill="1" applyBorder="1" applyAlignment="1">
      <alignment horizontal="center"/>
    </xf>
    <xf numFmtId="4" fontId="18" fillId="0" borderId="4" xfId="0" applyNumberFormat="1" applyFont="1" applyFill="1" applyBorder="1" applyAlignment="1">
      <alignment horizontal="center"/>
    </xf>
    <xf numFmtId="0" fontId="15" fillId="3" borderId="2" xfId="0" applyFont="1" applyFill="1" applyBorder="1" applyAlignment="1">
      <alignment horizontal="justify" vertical="center"/>
    </xf>
    <xf numFmtId="0" fontId="15" fillId="3" borderId="3" xfId="0" applyFont="1" applyFill="1" applyBorder="1" applyAlignment="1">
      <alignment horizontal="justify" vertical="center"/>
    </xf>
    <xf numFmtId="0" fontId="42" fillId="3" borderId="9" xfId="0" applyFont="1" applyFill="1" applyBorder="1" applyAlignment="1">
      <alignment horizontal="center" vertical="center"/>
    </xf>
    <xf numFmtId="0" fontId="18" fillId="3" borderId="10" xfId="0" applyFont="1" applyFill="1" applyBorder="1" applyAlignment="1">
      <alignment horizontal="center" vertical="center" wrapText="1"/>
    </xf>
    <xf numFmtId="0" fontId="18" fillId="3" borderId="4" xfId="0" applyFont="1" applyFill="1" applyBorder="1" applyAlignment="1">
      <alignment horizontal="center" vertical="center" wrapText="1"/>
    </xf>
    <xf numFmtId="4" fontId="15" fillId="3" borderId="44" xfId="3" applyNumberFormat="1" applyFont="1" applyFill="1" applyBorder="1" applyAlignment="1">
      <alignment horizontal="center" vertical="center" wrapText="1"/>
    </xf>
    <xf numFmtId="4" fontId="15" fillId="3" borderId="9" xfId="3" applyNumberFormat="1" applyFont="1" applyFill="1" applyBorder="1" applyAlignment="1">
      <alignment horizontal="center" vertical="center" wrapText="1"/>
    </xf>
    <xf numFmtId="0" fontId="38" fillId="3" borderId="3" xfId="0" applyFont="1" applyFill="1" applyBorder="1" applyAlignment="1">
      <alignment horizontal="justify" vertical="center" wrapText="1"/>
    </xf>
    <xf numFmtId="0" fontId="15" fillId="3" borderId="2" xfId="90" applyFont="1" applyFill="1" applyBorder="1" applyAlignment="1">
      <alignment horizontal="center" vertical="center" wrapText="1"/>
    </xf>
    <xf numFmtId="0" fontId="15" fillId="3" borderId="3" xfId="90" applyFont="1" applyFill="1" applyBorder="1" applyAlignment="1">
      <alignment horizontal="center" vertical="center" wrapText="1"/>
    </xf>
    <xf numFmtId="0" fontId="15" fillId="3" borderId="2" xfId="90" applyFont="1" applyFill="1" applyBorder="1" applyAlignment="1">
      <alignment horizontal="justify" vertical="center" wrapText="1"/>
    </xf>
    <xf numFmtId="0" fontId="15" fillId="3" borderId="3" xfId="90" applyFont="1" applyFill="1" applyBorder="1" applyAlignment="1">
      <alignment horizontal="justify" vertical="center" wrapText="1"/>
    </xf>
    <xf numFmtId="0" fontId="15" fillId="3" borderId="1" xfId="90" applyFont="1" applyFill="1" applyBorder="1" applyAlignment="1">
      <alignment horizontal="center" vertical="center" wrapText="1"/>
    </xf>
    <xf numFmtId="167" fontId="15" fillId="3" borderId="2" xfId="0" applyNumberFormat="1" applyFont="1" applyFill="1" applyBorder="1" applyAlignment="1">
      <alignment horizontal="center" vertical="top" wrapText="1"/>
    </xf>
    <xf numFmtId="167" fontId="15" fillId="3" borderId="3" xfId="0" applyNumberFormat="1" applyFont="1" applyFill="1" applyBorder="1" applyAlignment="1">
      <alignment horizontal="center" vertical="top" wrapText="1"/>
    </xf>
    <xf numFmtId="0" fontId="10" fillId="0" borderId="0" xfId="0" applyFont="1" applyFill="1" applyAlignment="1">
      <alignment horizontal="center"/>
    </xf>
    <xf numFmtId="0" fontId="10" fillId="0" borderId="0" xfId="0" applyFont="1" applyFill="1" applyAlignment="1">
      <alignment horizontal="center" wrapText="1"/>
    </xf>
    <xf numFmtId="0" fontId="17" fillId="0" borderId="1" xfId="0" applyFont="1" applyFill="1" applyBorder="1" applyAlignment="1">
      <alignment horizontal="center" vertical="center" wrapText="1"/>
    </xf>
    <xf numFmtId="4" fontId="17" fillId="0" borderId="1" xfId="0" applyNumberFormat="1" applyFont="1" applyFill="1" applyBorder="1" applyAlignment="1">
      <alignment horizontal="center"/>
    </xf>
    <xf numFmtId="0" fontId="9" fillId="0" borderId="0" xfId="0" applyFont="1" applyFill="1" applyAlignment="1">
      <alignment horizontal="left" vertical="center" wrapText="1"/>
    </xf>
    <xf numFmtId="0" fontId="10" fillId="0" borderId="9" xfId="0" applyFont="1" applyFill="1" applyBorder="1" applyAlignment="1">
      <alignment horizontal="center" vertical="center"/>
    </xf>
    <xf numFmtId="4" fontId="17" fillId="0" borderId="2" xfId="0" applyNumberFormat="1" applyFont="1" applyFill="1" applyBorder="1" applyAlignment="1">
      <alignment horizontal="center"/>
    </xf>
    <xf numFmtId="4" fontId="19" fillId="0" borderId="1" xfId="0" applyNumberFormat="1" applyFont="1" applyFill="1" applyBorder="1" applyAlignment="1">
      <alignment horizontal="center" wrapText="1"/>
    </xf>
    <xf numFmtId="0" fontId="0" fillId="0" borderId="1" xfId="0" applyBorder="1" applyAlignment="1">
      <alignment horizontal="center" wrapText="1"/>
    </xf>
    <xf numFmtId="4" fontId="17" fillId="0" borderId="10" xfId="0" applyNumberFormat="1" applyFont="1" applyFill="1" applyBorder="1" applyAlignment="1">
      <alignment horizontal="center"/>
    </xf>
    <xf numFmtId="4" fontId="17" fillId="0" borderId="17" xfId="0" applyNumberFormat="1" applyFont="1" applyFill="1" applyBorder="1" applyAlignment="1">
      <alignment horizontal="center"/>
    </xf>
    <xf numFmtId="4" fontId="17" fillId="0" borderId="44" xfId="0" applyNumberFormat="1" applyFont="1" applyFill="1" applyBorder="1" applyAlignment="1">
      <alignment horizontal="center"/>
    </xf>
    <xf numFmtId="4" fontId="17" fillId="0" borderId="8" xfId="0" applyNumberFormat="1" applyFont="1" applyFill="1" applyBorder="1" applyAlignment="1">
      <alignment horizontal="center"/>
    </xf>
    <xf numFmtId="4" fontId="17" fillId="0" borderId="4" xfId="0" applyNumberFormat="1" applyFont="1" applyFill="1" applyBorder="1" applyAlignment="1">
      <alignment horizontal="center"/>
    </xf>
  </cellXfs>
  <cellStyles count="419">
    <cellStyle name="Excel Built-in Normal" xfId="1"/>
    <cellStyle name="Excel Built-in Normal 1" xfId="2"/>
    <cellStyle name="Обычный" xfId="0" builtinId="0"/>
    <cellStyle name="Обычный 2" xfId="3"/>
    <cellStyle name="Обычный 2 10" xfId="4"/>
    <cellStyle name="Обычный 2 2" xfId="5"/>
    <cellStyle name="Обычный 2 2 2" xfId="6"/>
    <cellStyle name="Обычный 2 2 2 2" xfId="7"/>
    <cellStyle name="Обычный 2 2 2 2 2" xfId="8"/>
    <cellStyle name="Обычный 2 2 2 2 2 2" xfId="9"/>
    <cellStyle name="Обычный 2 2 2 2 2 2 2" xfId="10"/>
    <cellStyle name="Обычный 2 2 2 2 2 3" xfId="11"/>
    <cellStyle name="Обычный 2 2 2 2 3" xfId="12"/>
    <cellStyle name="Обычный 2 2 2 2 3 2" xfId="13"/>
    <cellStyle name="Обычный 2 2 2 2 4" xfId="14"/>
    <cellStyle name="Обычный 2 2 2 3" xfId="15"/>
    <cellStyle name="Обычный 2 2 2 3 2" xfId="16"/>
    <cellStyle name="Обычный 2 2 2 3 2 2" xfId="17"/>
    <cellStyle name="Обычный 2 2 2 3 3" xfId="18"/>
    <cellStyle name="Обычный 2 2 2 4" xfId="19"/>
    <cellStyle name="Обычный 2 2 2 4 2" xfId="20"/>
    <cellStyle name="Обычный 2 2 2 5" xfId="21"/>
    <cellStyle name="Обычный 2 2 2_Отчет за 2015 год" xfId="22"/>
    <cellStyle name="Обычный 2 2 3" xfId="23"/>
    <cellStyle name="Обычный 2 2 3 2" xfId="24"/>
    <cellStyle name="Обычный 2 2 3 2 2" xfId="25"/>
    <cellStyle name="Обычный 2 2 3 2 2 2" xfId="26"/>
    <cellStyle name="Обычный 2 2 3 2 3" xfId="27"/>
    <cellStyle name="Обычный 2 2 3 3" xfId="28"/>
    <cellStyle name="Обычный 2 2 3 3 2" xfId="29"/>
    <cellStyle name="Обычный 2 2 3 4" xfId="30"/>
    <cellStyle name="Обычный 2 2 4" xfId="31"/>
    <cellStyle name="Обычный 2 2 4 2" xfId="32"/>
    <cellStyle name="Обычный 2 2 4 2 2" xfId="33"/>
    <cellStyle name="Обычный 2 2 4 3" xfId="34"/>
    <cellStyle name="Обычный 2 2 5" xfId="35"/>
    <cellStyle name="Обычный 2 2 5 2" xfId="36"/>
    <cellStyle name="Обычный 2 2 6" xfId="37"/>
    <cellStyle name="Обычный 2 2_Отчет за 2015 год" xfId="38"/>
    <cellStyle name="Обычный 2 3" xfId="39"/>
    <cellStyle name="Обычный 2 3 2" xfId="40"/>
    <cellStyle name="Обычный 2 3 2 2" xfId="41"/>
    <cellStyle name="Обычный 2 3 2 2 2" xfId="42"/>
    <cellStyle name="Обычный 2 3 2 2 2 2" xfId="43"/>
    <cellStyle name="Обычный 2 3 2 2 2 2 2" xfId="44"/>
    <cellStyle name="Обычный 2 3 2 2 2 3" xfId="45"/>
    <cellStyle name="Обычный 2 3 2 2 3" xfId="46"/>
    <cellStyle name="Обычный 2 3 2 2 3 2" xfId="47"/>
    <cellStyle name="Обычный 2 3 2 2 4" xfId="48"/>
    <cellStyle name="Обычный 2 3 2 3" xfId="49"/>
    <cellStyle name="Обычный 2 3 2 3 2" xfId="50"/>
    <cellStyle name="Обычный 2 3 2 3 2 2" xfId="51"/>
    <cellStyle name="Обычный 2 3 2 3 3" xfId="52"/>
    <cellStyle name="Обычный 2 3 2 4" xfId="53"/>
    <cellStyle name="Обычный 2 3 2 4 2" xfId="54"/>
    <cellStyle name="Обычный 2 3 2 5" xfId="55"/>
    <cellStyle name="Обычный 2 3 2_Отчет за 2015 год" xfId="56"/>
    <cellStyle name="Обычный 2 3 3" xfId="57"/>
    <cellStyle name="Обычный 2 3 3 2" xfId="58"/>
    <cellStyle name="Обычный 2 3 3 2 2" xfId="59"/>
    <cellStyle name="Обычный 2 3 3 2 2 2" xfId="60"/>
    <cellStyle name="Обычный 2 3 3 2 3" xfId="61"/>
    <cellStyle name="Обычный 2 3 3 3" xfId="62"/>
    <cellStyle name="Обычный 2 3 3 3 2" xfId="63"/>
    <cellStyle name="Обычный 2 3 3 4" xfId="64"/>
    <cellStyle name="Обычный 2 3 4" xfId="65"/>
    <cellStyle name="Обычный 2 3 4 2" xfId="66"/>
    <cellStyle name="Обычный 2 3 4 2 2" xfId="67"/>
    <cellStyle name="Обычный 2 3 4 3" xfId="68"/>
    <cellStyle name="Обычный 2 3 5" xfId="69"/>
    <cellStyle name="Обычный 2 3 5 2" xfId="70"/>
    <cellStyle name="Обычный 2 3 6" xfId="71"/>
    <cellStyle name="Обычный 2 3_Отчет за 2015 год" xfId="72"/>
    <cellStyle name="Обычный 2 4" xfId="73"/>
    <cellStyle name="Обычный 2 4 2" xfId="74"/>
    <cellStyle name="Обычный 2 4 2 2" xfId="75"/>
    <cellStyle name="Обычный 2 4 2 2 2" xfId="76"/>
    <cellStyle name="Обычный 2 4 2 2 2 2" xfId="77"/>
    <cellStyle name="Обычный 2 4 2 2 3" xfId="78"/>
    <cellStyle name="Обычный 2 4 2 3" xfId="79"/>
    <cellStyle name="Обычный 2 4 2 3 2" xfId="80"/>
    <cellStyle name="Обычный 2 4 2 4" xfId="81"/>
    <cellStyle name="Обычный 2 4 3" xfId="82"/>
    <cellStyle name="Обычный 2 4 3 2" xfId="83"/>
    <cellStyle name="Обычный 2 4 3 2 2" xfId="84"/>
    <cellStyle name="Обычный 2 4 3 3" xfId="85"/>
    <cellStyle name="Обычный 2 4 4" xfId="86"/>
    <cellStyle name="Обычный 2 4 4 2" xfId="87"/>
    <cellStyle name="Обычный 2 4 5" xfId="88"/>
    <cellStyle name="Обычный 2 4_Отчет за 2015 год" xfId="89"/>
    <cellStyle name="Обычный 2 5" xfId="90"/>
    <cellStyle name="Обычный 2 5 2" xfId="91"/>
    <cellStyle name="Обычный 2 5 2 2" xfId="92"/>
    <cellStyle name="Обычный 2 5 2 2 2" xfId="93"/>
    <cellStyle name="Обычный 2 5 2 2 2 2" xfId="94"/>
    <cellStyle name="Обычный 2 5 2 2 3" xfId="95"/>
    <cellStyle name="Обычный 2 5 2 3" xfId="96"/>
    <cellStyle name="Обычный 2 5 2 3 2" xfId="97"/>
    <cellStyle name="Обычный 2 5 2 4" xfId="98"/>
    <cellStyle name="Обычный 2 5 3" xfId="99"/>
    <cellStyle name="Обычный 2 5 3 2" xfId="100"/>
    <cellStyle name="Обычный 2 5 3 2 2" xfId="101"/>
    <cellStyle name="Обычный 2 5 3 3" xfId="102"/>
    <cellStyle name="Обычный 2 5 4" xfId="103"/>
    <cellStyle name="Обычный 2 5 4 2" xfId="104"/>
    <cellStyle name="Обычный 2 5 5" xfId="105"/>
    <cellStyle name="Обычный 2 5_Отчет за 2015 год" xfId="106"/>
    <cellStyle name="Обычный 2 6" xfId="107"/>
    <cellStyle name="Обычный 2 6 2" xfId="108"/>
    <cellStyle name="Обычный 2 6 2 2" xfId="109"/>
    <cellStyle name="Обычный 2 6 2 2 2" xfId="110"/>
    <cellStyle name="Обычный 2 6 2 3" xfId="111"/>
    <cellStyle name="Обычный 2 6 3" xfId="112"/>
    <cellStyle name="Обычный 2 6 3 2" xfId="113"/>
    <cellStyle name="Обычный 2 6 4" xfId="114"/>
    <cellStyle name="Обычный 2 7" xfId="115"/>
    <cellStyle name="Обычный 2 7 2" xfId="116"/>
    <cellStyle name="Обычный 2 7 2 2" xfId="117"/>
    <cellStyle name="Обычный 2 7 2 2 2" xfId="118"/>
    <cellStyle name="Обычный 2 7 2 3" xfId="119"/>
    <cellStyle name="Обычный 2 7 3" xfId="120"/>
    <cellStyle name="Обычный 2 7 3 2" xfId="121"/>
    <cellStyle name="Обычный 2 7 4" xfId="122"/>
    <cellStyle name="Обычный 2 8" xfId="123"/>
    <cellStyle name="Обычный 2 8 2" xfId="124"/>
    <cellStyle name="Обычный 2 8 2 2" xfId="125"/>
    <cellStyle name="Обычный 2 8 3" xfId="126"/>
    <cellStyle name="Обычный 2 9" xfId="127"/>
    <cellStyle name="Обычный 2 9 2" xfId="128"/>
    <cellStyle name="Обычный 2_Отчет за 2015 год" xfId="129"/>
    <cellStyle name="Обычный 3" xfId="130"/>
    <cellStyle name="Обычный 3 2" xfId="131"/>
    <cellStyle name="Обычный 3 2 2" xfId="132"/>
    <cellStyle name="Обычный 3 2 2 2" xfId="133"/>
    <cellStyle name="Обычный 3 2 2 2 2" xfId="134"/>
    <cellStyle name="Обычный 3 2 2 2 2 2" xfId="135"/>
    <cellStyle name="Обычный 3 2 2 2 2 2 2" xfId="136"/>
    <cellStyle name="Обычный 3 2 2 2 2 3" xfId="137"/>
    <cellStyle name="Обычный 3 2 2 2 3" xfId="138"/>
    <cellStyle name="Обычный 3 2 2 2 3 2" xfId="139"/>
    <cellStyle name="Обычный 3 2 2 2 4" xfId="140"/>
    <cellStyle name="Обычный 3 2 2 3" xfId="141"/>
    <cellStyle name="Обычный 3 2 2 3 2" xfId="142"/>
    <cellStyle name="Обычный 3 2 2 3 2 2" xfId="143"/>
    <cellStyle name="Обычный 3 2 2 3 3" xfId="144"/>
    <cellStyle name="Обычный 3 2 2 4" xfId="145"/>
    <cellStyle name="Обычный 3 2 2 4 2" xfId="146"/>
    <cellStyle name="Обычный 3 2 2 5" xfId="147"/>
    <cellStyle name="Обычный 3 2 2_Отчет за 2015 год" xfId="148"/>
    <cellStyle name="Обычный 3 2 3" xfId="149"/>
    <cellStyle name="Обычный 3 2 3 2" xfId="150"/>
    <cellStyle name="Обычный 3 2 3 2 2" xfId="151"/>
    <cellStyle name="Обычный 3 2 3 2 2 2" xfId="152"/>
    <cellStyle name="Обычный 3 2 3 2 3" xfId="153"/>
    <cellStyle name="Обычный 3 2 3 3" xfId="154"/>
    <cellStyle name="Обычный 3 2 3 3 2" xfId="155"/>
    <cellStyle name="Обычный 3 2 3 4" xfId="156"/>
    <cellStyle name="Обычный 3 2 4" xfId="157"/>
    <cellStyle name="Обычный 3 2 4 2" xfId="158"/>
    <cellStyle name="Обычный 3 2 4 2 2" xfId="159"/>
    <cellStyle name="Обычный 3 2 4 3" xfId="160"/>
    <cellStyle name="Обычный 3 2 5" xfId="161"/>
    <cellStyle name="Обычный 3 2 5 2" xfId="162"/>
    <cellStyle name="Обычный 3 2 6" xfId="163"/>
    <cellStyle name="Обычный 3 2_Отчет за 2015 год" xfId="164"/>
    <cellStyle name="Обычный 3 3" xfId="165"/>
    <cellStyle name="Обычный 3 3 2" xfId="166"/>
    <cellStyle name="Обычный 3 3 2 2" xfId="167"/>
    <cellStyle name="Обычный 3 3 2 2 2" xfId="168"/>
    <cellStyle name="Обычный 3 3 2 2 2 2" xfId="169"/>
    <cellStyle name="Обычный 3 3 2 2 2 2 2" xfId="170"/>
    <cellStyle name="Обычный 3 3 2 2 2 3" xfId="171"/>
    <cellStyle name="Обычный 3 3 2 2 3" xfId="172"/>
    <cellStyle name="Обычный 3 3 2 2 3 2" xfId="173"/>
    <cellStyle name="Обычный 3 3 2 2 4" xfId="174"/>
    <cellStyle name="Обычный 3 3 2 3" xfId="175"/>
    <cellStyle name="Обычный 3 3 2 3 2" xfId="176"/>
    <cellStyle name="Обычный 3 3 2 3 2 2" xfId="177"/>
    <cellStyle name="Обычный 3 3 2 3 3" xfId="178"/>
    <cellStyle name="Обычный 3 3 2 4" xfId="179"/>
    <cellStyle name="Обычный 3 3 2 4 2" xfId="180"/>
    <cellStyle name="Обычный 3 3 2 5" xfId="181"/>
    <cellStyle name="Обычный 3 3 2_Отчет за 2015 год" xfId="182"/>
    <cellStyle name="Обычный 3 3 3" xfId="183"/>
    <cellStyle name="Обычный 3 3 3 2" xfId="184"/>
    <cellStyle name="Обычный 3 3 3 2 2" xfId="185"/>
    <cellStyle name="Обычный 3 3 3 2 2 2" xfId="186"/>
    <cellStyle name="Обычный 3 3 3 2 3" xfId="187"/>
    <cellStyle name="Обычный 3 3 3 3" xfId="188"/>
    <cellStyle name="Обычный 3 3 3 3 2" xfId="189"/>
    <cellStyle name="Обычный 3 3 3 4" xfId="190"/>
    <cellStyle name="Обычный 3 3 4" xfId="191"/>
    <cellStyle name="Обычный 3 3 4 2" xfId="192"/>
    <cellStyle name="Обычный 3 3 4 2 2" xfId="193"/>
    <cellStyle name="Обычный 3 3 4 3" xfId="194"/>
    <cellStyle name="Обычный 3 3 5" xfId="195"/>
    <cellStyle name="Обычный 3 3 5 2" xfId="196"/>
    <cellStyle name="Обычный 3 3 6" xfId="197"/>
    <cellStyle name="Обычный 3 3_Отчет за 2015 год" xfId="198"/>
    <cellStyle name="Обычный 3 4" xfId="199"/>
    <cellStyle name="Обычный 3 4 2" xfId="200"/>
    <cellStyle name="Обычный 3 4 2 2" xfId="201"/>
    <cellStyle name="Обычный 3 4 2 2 2" xfId="202"/>
    <cellStyle name="Обычный 3 4 2 2 2 2" xfId="203"/>
    <cellStyle name="Обычный 3 4 2 2 3" xfId="204"/>
    <cellStyle name="Обычный 3 4 2 3" xfId="205"/>
    <cellStyle name="Обычный 3 4 2 3 2" xfId="206"/>
    <cellStyle name="Обычный 3 4 2 4" xfId="207"/>
    <cellStyle name="Обычный 3 4 3" xfId="208"/>
    <cellStyle name="Обычный 3 4 3 2" xfId="209"/>
    <cellStyle name="Обычный 3 4 3 2 2" xfId="210"/>
    <cellStyle name="Обычный 3 4 3 3" xfId="211"/>
    <cellStyle name="Обычный 3 4 4" xfId="212"/>
    <cellStyle name="Обычный 3 4 4 2" xfId="213"/>
    <cellStyle name="Обычный 3 4 5" xfId="214"/>
    <cellStyle name="Обычный 3 4_Отчет за 2015 год" xfId="215"/>
    <cellStyle name="Обычный 3 5" xfId="216"/>
    <cellStyle name="Обычный 3 5 2" xfId="217"/>
    <cellStyle name="Обычный 3 5 2 2" xfId="218"/>
    <cellStyle name="Обычный 3 5 2 2 2" xfId="219"/>
    <cellStyle name="Обычный 3 5 2 3" xfId="220"/>
    <cellStyle name="Обычный 3 5 3" xfId="221"/>
    <cellStyle name="Обычный 3 5 3 2" xfId="222"/>
    <cellStyle name="Обычный 3 5 4" xfId="223"/>
    <cellStyle name="Обычный 3 6" xfId="224"/>
    <cellStyle name="Обычный 3 6 2" xfId="225"/>
    <cellStyle name="Обычный 3 6 2 2" xfId="226"/>
    <cellStyle name="Обычный 3 6 2 2 2" xfId="227"/>
    <cellStyle name="Обычный 3 6 2 3" xfId="228"/>
    <cellStyle name="Обычный 3 6 3" xfId="229"/>
    <cellStyle name="Обычный 3 6 3 2" xfId="230"/>
    <cellStyle name="Обычный 3 6 4" xfId="231"/>
    <cellStyle name="Обычный 3 7" xfId="232"/>
    <cellStyle name="Обычный 3 7 2" xfId="233"/>
    <cellStyle name="Обычный 3 7 2 2" xfId="234"/>
    <cellStyle name="Обычный 3 7 3" xfId="235"/>
    <cellStyle name="Обычный 3 8" xfId="236"/>
    <cellStyle name="Обычный 3 8 2" xfId="237"/>
    <cellStyle name="Обычный 3 9" xfId="238"/>
    <cellStyle name="Обычный 3_Отчет за 2015 год" xfId="239"/>
    <cellStyle name="Обычный 4" xfId="240"/>
    <cellStyle name="Обычный 4 2" xfId="241"/>
    <cellStyle name="Обычный 4 2 2" xfId="242"/>
    <cellStyle name="Обычный 4 2 2 2" xfId="243"/>
    <cellStyle name="Обычный 4 2 2 2 2" xfId="244"/>
    <cellStyle name="Обычный 4 2 2 2 2 2" xfId="245"/>
    <cellStyle name="Обычный 4 2 2 2 2 2 2" xfId="246"/>
    <cellStyle name="Обычный 4 2 2 2 2 3" xfId="247"/>
    <cellStyle name="Обычный 4 2 2 2 3" xfId="248"/>
    <cellStyle name="Обычный 4 2 2 2 3 2" xfId="249"/>
    <cellStyle name="Обычный 4 2 2 2 4" xfId="250"/>
    <cellStyle name="Обычный 4 2 2 3" xfId="251"/>
    <cellStyle name="Обычный 4 2 2 3 2" xfId="252"/>
    <cellStyle name="Обычный 4 2 2 3 2 2" xfId="253"/>
    <cellStyle name="Обычный 4 2 2 3 3" xfId="254"/>
    <cellStyle name="Обычный 4 2 2 4" xfId="255"/>
    <cellStyle name="Обычный 4 2 2 4 2" xfId="256"/>
    <cellStyle name="Обычный 4 2 2 5" xfId="257"/>
    <cellStyle name="Обычный 4 2 2_Отчет за 2015 год" xfId="258"/>
    <cellStyle name="Обычный 4 2 3" xfId="259"/>
    <cellStyle name="Обычный 4 2 3 2" xfId="260"/>
    <cellStyle name="Обычный 4 2 3 2 2" xfId="261"/>
    <cellStyle name="Обычный 4 2 3 2 2 2" xfId="262"/>
    <cellStyle name="Обычный 4 2 3 2 3" xfId="263"/>
    <cellStyle name="Обычный 4 2 3 3" xfId="264"/>
    <cellStyle name="Обычный 4 2 3 3 2" xfId="265"/>
    <cellStyle name="Обычный 4 2 3 4" xfId="266"/>
    <cellStyle name="Обычный 4 2 4" xfId="267"/>
    <cellStyle name="Обычный 4 2 4 2" xfId="268"/>
    <cellStyle name="Обычный 4 2 4 2 2" xfId="269"/>
    <cellStyle name="Обычный 4 2 4 3" xfId="270"/>
    <cellStyle name="Обычный 4 2 5" xfId="271"/>
    <cellStyle name="Обычный 4 2 5 2" xfId="272"/>
    <cellStyle name="Обычный 4 2 6" xfId="273"/>
    <cellStyle name="Обычный 4 2_Отчет за 2015 год" xfId="274"/>
    <cellStyle name="Обычный 4 3" xfId="275"/>
    <cellStyle name="Обычный 4 3 2" xfId="276"/>
    <cellStyle name="Обычный 4 3 2 2" xfId="277"/>
    <cellStyle name="Обычный 4 3 2 2 2" xfId="278"/>
    <cellStyle name="Обычный 4 3 2 2 2 2" xfId="279"/>
    <cellStyle name="Обычный 4 3 2 2 2 2 2" xfId="280"/>
    <cellStyle name="Обычный 4 3 2 2 2 3" xfId="281"/>
    <cellStyle name="Обычный 4 3 2 2 3" xfId="282"/>
    <cellStyle name="Обычный 4 3 2 2 3 2" xfId="283"/>
    <cellStyle name="Обычный 4 3 2 2 4" xfId="284"/>
    <cellStyle name="Обычный 4 3 2 3" xfId="285"/>
    <cellStyle name="Обычный 4 3 2 3 2" xfId="286"/>
    <cellStyle name="Обычный 4 3 2 3 2 2" xfId="287"/>
    <cellStyle name="Обычный 4 3 2 3 3" xfId="288"/>
    <cellStyle name="Обычный 4 3 2 4" xfId="289"/>
    <cellStyle name="Обычный 4 3 2 4 2" xfId="290"/>
    <cellStyle name="Обычный 4 3 2 5" xfId="291"/>
    <cellStyle name="Обычный 4 3 2_Отчет за 2015 год" xfId="292"/>
    <cellStyle name="Обычный 4 3 3" xfId="293"/>
    <cellStyle name="Обычный 4 3 3 2" xfId="294"/>
    <cellStyle name="Обычный 4 3 3 2 2" xfId="295"/>
    <cellStyle name="Обычный 4 3 3 2 2 2" xfId="296"/>
    <cellStyle name="Обычный 4 3 3 2 3" xfId="297"/>
    <cellStyle name="Обычный 4 3 3 3" xfId="298"/>
    <cellStyle name="Обычный 4 3 3 3 2" xfId="299"/>
    <cellStyle name="Обычный 4 3 3 4" xfId="300"/>
    <cellStyle name="Обычный 4 3 4" xfId="301"/>
    <cellStyle name="Обычный 4 3 4 2" xfId="302"/>
    <cellStyle name="Обычный 4 3 4 2 2" xfId="303"/>
    <cellStyle name="Обычный 4 3 4 3" xfId="304"/>
    <cellStyle name="Обычный 4 3 5" xfId="305"/>
    <cellStyle name="Обычный 4 3 5 2" xfId="306"/>
    <cellStyle name="Обычный 4 3 6" xfId="307"/>
    <cellStyle name="Обычный 4 3_Отчет за 2015 год" xfId="308"/>
    <cellStyle name="Обычный 4 4" xfId="309"/>
    <cellStyle name="Обычный 4 4 2" xfId="310"/>
    <cellStyle name="Обычный 4 4 2 2" xfId="311"/>
    <cellStyle name="Обычный 4 4 2 2 2" xfId="312"/>
    <cellStyle name="Обычный 4 4 2 2 2 2" xfId="313"/>
    <cellStyle name="Обычный 4 4 2 2 3" xfId="314"/>
    <cellStyle name="Обычный 4 4 2 3" xfId="315"/>
    <cellStyle name="Обычный 4 4 2 3 2" xfId="316"/>
    <cellStyle name="Обычный 4 4 2 4" xfId="317"/>
    <cellStyle name="Обычный 4 4 3" xfId="318"/>
    <cellStyle name="Обычный 4 4 3 2" xfId="319"/>
    <cellStyle name="Обычный 4 4 3 2 2" xfId="320"/>
    <cellStyle name="Обычный 4 4 3 3" xfId="321"/>
    <cellStyle name="Обычный 4 4 4" xfId="322"/>
    <cellStyle name="Обычный 4 4 4 2" xfId="323"/>
    <cellStyle name="Обычный 4 4 5" xfId="324"/>
    <cellStyle name="Обычный 4 4_Отчет за 2015 год" xfId="325"/>
    <cellStyle name="Обычный 4 5" xfId="326"/>
    <cellStyle name="Обычный 4 5 2" xfId="327"/>
    <cellStyle name="Обычный 4 5 2 2" xfId="328"/>
    <cellStyle name="Обычный 4 5 2 2 2" xfId="329"/>
    <cellStyle name="Обычный 4 5 2 3" xfId="330"/>
    <cellStyle name="Обычный 4 5 3" xfId="331"/>
    <cellStyle name="Обычный 4 5 3 2" xfId="332"/>
    <cellStyle name="Обычный 4 5 4" xfId="333"/>
    <cellStyle name="Обычный 4 6" xfId="334"/>
    <cellStyle name="Обычный 4 6 2" xfId="335"/>
    <cellStyle name="Обычный 4 6 2 2" xfId="336"/>
    <cellStyle name="Обычный 4 6 2 2 2" xfId="337"/>
    <cellStyle name="Обычный 4 6 2 3" xfId="338"/>
    <cellStyle name="Обычный 4 6 3" xfId="339"/>
    <cellStyle name="Обычный 4 6 3 2" xfId="340"/>
    <cellStyle name="Обычный 4 6 4" xfId="341"/>
    <cellStyle name="Обычный 4 7" xfId="342"/>
    <cellStyle name="Обычный 4 7 2" xfId="343"/>
    <cellStyle name="Обычный 4 7 2 2" xfId="344"/>
    <cellStyle name="Обычный 4 7 3" xfId="345"/>
    <cellStyle name="Обычный 4 8" xfId="346"/>
    <cellStyle name="Обычный 4 8 2" xfId="347"/>
    <cellStyle name="Обычный 4 9" xfId="348"/>
    <cellStyle name="Обычный 4_Отчет за 2015 год" xfId="349"/>
    <cellStyle name="Обычный 5" xfId="350"/>
    <cellStyle name="Обычный 6" xfId="351"/>
    <cellStyle name="Обычный 6 2" xfId="352"/>
    <cellStyle name="Обычный 6 2 2" xfId="353"/>
    <cellStyle name="Обычный 6 2 2 2" xfId="354"/>
    <cellStyle name="Обычный 6 2 2 2 2" xfId="355"/>
    <cellStyle name="Обычный 6 2 2 3" xfId="356"/>
    <cellStyle name="Обычный 6 2 3" xfId="357"/>
    <cellStyle name="Обычный 6 2 3 2" xfId="358"/>
    <cellStyle name="Обычный 6 2 4" xfId="359"/>
    <cellStyle name="Обычный 6 3" xfId="360"/>
    <cellStyle name="Обычный 6 3 2" xfId="361"/>
    <cellStyle name="Обычный 6 3 2 2" xfId="362"/>
    <cellStyle name="Обычный 6 3 3" xfId="363"/>
    <cellStyle name="Обычный 6 4" xfId="364"/>
    <cellStyle name="Обычный 6 4 2" xfId="365"/>
    <cellStyle name="Обычный 6 5" xfId="366"/>
    <cellStyle name="Обычный 6_Отчет за 2015 год" xfId="367"/>
    <cellStyle name="Обычный 7" xfId="368"/>
    <cellStyle name="Обычный 7 2" xfId="369"/>
    <cellStyle name="Обычный 7 2 2" xfId="370"/>
    <cellStyle name="Обычный 7 2 2 2" xfId="371"/>
    <cellStyle name="Обычный 7 2 3" xfId="372"/>
    <cellStyle name="Обычный 7 3" xfId="373"/>
    <cellStyle name="Обычный 7 3 2" xfId="374"/>
    <cellStyle name="Обычный 7 4" xfId="375"/>
    <cellStyle name="Процентный" xfId="376" builtinId="5"/>
    <cellStyle name="Процентный 2" xfId="377"/>
    <cellStyle name="Процентный 2 2" xfId="378"/>
    <cellStyle name="Процентный 3" xfId="379"/>
    <cellStyle name="Финансовый" xfId="380" builtinId="3"/>
    <cellStyle name="Финансовый 2" xfId="381"/>
    <cellStyle name="Финансовый 2 2" xfId="382"/>
    <cellStyle name="Финансовый 2 2 2" xfId="383"/>
    <cellStyle name="Финансовый 2 2 2 2" xfId="384"/>
    <cellStyle name="Финансовый 2 2 3" xfId="385"/>
    <cellStyle name="Финансовый 2 3" xfId="386"/>
    <cellStyle name="Финансовый 2 3 2" xfId="387"/>
    <cellStyle name="Финансовый 2 3 2 2" xfId="388"/>
    <cellStyle name="Финансовый 2 3 3" xfId="389"/>
    <cellStyle name="Финансовый 2 3 4" xfId="390"/>
    <cellStyle name="Финансовый 2 4" xfId="391"/>
    <cellStyle name="Финансовый 2 4 2" xfId="392"/>
    <cellStyle name="Финансовый 2 4 3" xfId="393"/>
    <cellStyle name="Финансовый 2 5" xfId="394"/>
    <cellStyle name="Финансовый 2 5 2" xfId="395"/>
    <cellStyle name="Финансовый 2 6" xfId="396"/>
    <cellStyle name="Финансовый 2 7" xfId="397"/>
    <cellStyle name="Финансовый 3" xfId="398"/>
    <cellStyle name="Финансовый 3 2" xfId="399"/>
    <cellStyle name="Финансовый 3 2 2" xfId="400"/>
    <cellStyle name="Финансовый 3 2 2 2" xfId="401"/>
    <cellStyle name="Финансовый 3 2 3" xfId="402"/>
    <cellStyle name="Финансовый 3 3" xfId="403"/>
    <cellStyle name="Финансовый 3 3 2" xfId="404"/>
    <cellStyle name="Финансовый 3 3 2 2" xfId="405"/>
    <cellStyle name="Финансовый 3 3 3" xfId="406"/>
    <cellStyle name="Финансовый 3 3 4" xfId="407"/>
    <cellStyle name="Финансовый 3 4" xfId="408"/>
    <cellStyle name="Финансовый 3 4 2" xfId="409"/>
    <cellStyle name="Финансовый 3 5" xfId="410"/>
    <cellStyle name="Финансовый 3 5 2" xfId="411"/>
    <cellStyle name="Финансовый 3 6" xfId="412"/>
    <cellStyle name="Финансовый 3 7" xfId="413"/>
    <cellStyle name="Финансовый 4" xfId="414"/>
    <cellStyle name="Финансовый 4 2" xfId="415"/>
    <cellStyle name="Финансовый 5" xfId="416"/>
    <cellStyle name="Финансовый 5 2" xfId="417"/>
    <cellStyle name="Финансовый 6" xfId="41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6"/>
  <sheetViews>
    <sheetView tabSelected="1" view="pageBreakPreview" zoomScale="65" zoomScaleNormal="90" zoomScaleSheetLayoutView="65" workbookViewId="0">
      <pane ySplit="6" topLeftCell="A91" activePane="bottomLeft" state="frozen"/>
      <selection pane="bottomLeft" activeCell="M162" sqref="M162"/>
    </sheetView>
  </sheetViews>
  <sheetFormatPr defaultRowHeight="15" x14ac:dyDescent="0.25"/>
  <cols>
    <col min="1" max="1" width="6.42578125" style="175" customWidth="1"/>
    <col min="2" max="2" width="34.5703125" style="175" customWidth="1"/>
    <col min="3" max="3" width="19.5703125" style="731" customWidth="1"/>
    <col min="4" max="4" width="18.28515625" style="768" customWidth="1"/>
    <col min="5" max="5" width="18.42578125" style="769" customWidth="1"/>
    <col min="6" max="6" width="5.5703125" style="770" customWidth="1"/>
    <col min="7" max="7" width="5.85546875" style="771" customWidth="1"/>
    <col min="8" max="8" width="18.28515625" style="536" customWidth="1"/>
    <col min="9" max="9" width="19.28515625" style="384" customWidth="1"/>
    <col min="10" max="10" width="4.85546875" style="175" customWidth="1"/>
    <col min="11" max="11" width="5" style="175" customWidth="1"/>
    <col min="12" max="12" width="18.5703125" style="807" customWidth="1"/>
    <col min="13" max="13" width="18.85546875" style="770" customWidth="1"/>
    <col min="14" max="14" width="4.7109375" style="770" customWidth="1"/>
    <col min="15" max="15" width="6.28515625" style="771" customWidth="1"/>
    <col min="16" max="16" width="14.28515625" style="175" customWidth="1"/>
    <col min="17" max="17" width="17" style="502" customWidth="1"/>
    <col min="18" max="18" width="18.140625" style="502" customWidth="1"/>
    <col min="19" max="19" width="10.85546875" style="502" customWidth="1"/>
    <col min="20" max="20" width="23" style="175" customWidth="1"/>
    <col min="21" max="21" width="14.28515625" style="175" bestFit="1" customWidth="1"/>
    <col min="22" max="22" width="11.5703125" style="175" bestFit="1" customWidth="1"/>
    <col min="23" max="23" width="10.42578125" style="175" bestFit="1" customWidth="1"/>
    <col min="24" max="24" width="11.5703125" style="175" bestFit="1" customWidth="1"/>
    <col min="25" max="16384" width="9.140625" style="175"/>
  </cols>
  <sheetData>
    <row r="1" spans="1:19" x14ac:dyDescent="0.25">
      <c r="D1" s="797"/>
      <c r="G1" s="770"/>
      <c r="L1" s="770"/>
      <c r="M1" s="808" t="s">
        <v>78</v>
      </c>
      <c r="O1" s="770"/>
    </row>
    <row r="2" spans="1:19" ht="18.75" x14ac:dyDescent="0.3">
      <c r="A2" s="880" t="s">
        <v>375</v>
      </c>
      <c r="B2" s="880"/>
      <c r="C2" s="880"/>
      <c r="D2" s="880"/>
      <c r="E2" s="880"/>
      <c r="F2" s="880"/>
      <c r="G2" s="880"/>
      <c r="H2" s="880"/>
      <c r="I2" s="880"/>
      <c r="J2" s="880"/>
      <c r="K2" s="880"/>
      <c r="L2" s="880"/>
      <c r="M2" s="880"/>
      <c r="N2" s="880"/>
      <c r="O2" s="880"/>
      <c r="P2" s="880"/>
    </row>
    <row r="3" spans="1:19" ht="18.75" x14ac:dyDescent="0.3">
      <c r="A3" s="880" t="s">
        <v>77</v>
      </c>
      <c r="B3" s="880"/>
      <c r="C3" s="880"/>
      <c r="D3" s="880"/>
      <c r="E3" s="880"/>
      <c r="F3" s="880"/>
      <c r="G3" s="880"/>
      <c r="H3" s="880"/>
      <c r="I3" s="880"/>
      <c r="J3" s="880"/>
      <c r="K3" s="880"/>
      <c r="L3" s="880"/>
      <c r="M3" s="880"/>
      <c r="N3" s="880"/>
      <c r="O3" s="880"/>
      <c r="P3" s="880"/>
    </row>
    <row r="4" spans="1:19" ht="7.5" customHeight="1" x14ac:dyDescent="0.3">
      <c r="A4" s="439"/>
      <c r="B4" s="439"/>
      <c r="C4" s="732"/>
      <c r="D4" s="798"/>
      <c r="E4" s="799"/>
      <c r="F4" s="799"/>
      <c r="G4" s="799"/>
      <c r="H4" s="537"/>
      <c r="I4" s="439"/>
      <c r="J4" s="439"/>
      <c r="K4" s="439"/>
      <c r="L4" s="799"/>
      <c r="M4" s="799"/>
      <c r="N4" s="799"/>
      <c r="O4" s="891"/>
      <c r="P4" s="891"/>
    </row>
    <row r="5" spans="1:19" s="372" customFormat="1" ht="42" customHeight="1" x14ac:dyDescent="0.2">
      <c r="A5" s="886" t="s">
        <v>212</v>
      </c>
      <c r="B5" s="886" t="s">
        <v>213</v>
      </c>
      <c r="C5" s="894" t="s">
        <v>214</v>
      </c>
      <c r="D5" s="892" t="s">
        <v>72</v>
      </c>
      <c r="E5" s="889"/>
      <c r="F5" s="889"/>
      <c r="G5" s="893"/>
      <c r="H5" s="888" t="s">
        <v>73</v>
      </c>
      <c r="I5" s="889"/>
      <c r="J5" s="889"/>
      <c r="K5" s="890"/>
      <c r="L5" s="892" t="s">
        <v>215</v>
      </c>
      <c r="M5" s="889"/>
      <c r="N5" s="889"/>
      <c r="O5" s="893"/>
      <c r="P5" s="881" t="s">
        <v>216</v>
      </c>
      <c r="Q5" s="538"/>
      <c r="R5" s="538"/>
      <c r="S5" s="538"/>
    </row>
    <row r="6" spans="1:19" s="372" customFormat="1" ht="42" customHeight="1" x14ac:dyDescent="0.2">
      <c r="A6" s="887"/>
      <c r="B6" s="887"/>
      <c r="C6" s="895"/>
      <c r="D6" s="772" t="s">
        <v>217</v>
      </c>
      <c r="E6" s="176" t="s">
        <v>218</v>
      </c>
      <c r="F6" s="176" t="s">
        <v>219</v>
      </c>
      <c r="G6" s="730" t="s">
        <v>220</v>
      </c>
      <c r="H6" s="748" t="s">
        <v>217</v>
      </c>
      <c r="I6" s="176" t="s">
        <v>218</v>
      </c>
      <c r="J6" s="176" t="s">
        <v>219</v>
      </c>
      <c r="K6" s="800" t="s">
        <v>220</v>
      </c>
      <c r="L6" s="772" t="s">
        <v>217</v>
      </c>
      <c r="M6" s="176" t="s">
        <v>218</v>
      </c>
      <c r="N6" s="176" t="s">
        <v>219</v>
      </c>
      <c r="O6" s="730" t="s">
        <v>220</v>
      </c>
      <c r="P6" s="882"/>
      <c r="Q6" s="538"/>
      <c r="R6" s="538"/>
      <c r="S6" s="538"/>
    </row>
    <row r="7" spans="1:19" s="372" customFormat="1" ht="14.25" customHeight="1" thickBot="1" x14ac:dyDescent="0.25">
      <c r="A7" s="176">
        <v>1</v>
      </c>
      <c r="B7" s="176">
        <v>2</v>
      </c>
      <c r="C7" s="742">
        <v>3</v>
      </c>
      <c r="D7" s="772">
        <v>4</v>
      </c>
      <c r="E7" s="176">
        <v>5</v>
      </c>
      <c r="F7" s="176">
        <v>6</v>
      </c>
      <c r="G7" s="730">
        <v>7</v>
      </c>
      <c r="H7" s="748">
        <v>8</v>
      </c>
      <c r="I7" s="176">
        <v>9</v>
      </c>
      <c r="J7" s="176">
        <v>10</v>
      </c>
      <c r="K7" s="800">
        <v>11</v>
      </c>
      <c r="L7" s="772">
        <v>12</v>
      </c>
      <c r="M7" s="176">
        <v>13</v>
      </c>
      <c r="N7" s="176">
        <v>14</v>
      </c>
      <c r="O7" s="730">
        <v>15</v>
      </c>
      <c r="P7" s="748">
        <v>16</v>
      </c>
      <c r="Q7" s="538"/>
      <c r="R7" s="538"/>
      <c r="S7" s="538"/>
    </row>
    <row r="8" spans="1:19" ht="19.5" customHeight="1" thickBot="1" x14ac:dyDescent="0.3">
      <c r="A8" s="883" t="s">
        <v>221</v>
      </c>
      <c r="B8" s="884"/>
      <c r="C8" s="884"/>
      <c r="D8" s="884"/>
      <c r="E8" s="884"/>
      <c r="F8" s="884"/>
      <c r="G8" s="884"/>
      <c r="H8" s="884"/>
      <c r="I8" s="884"/>
      <c r="J8" s="884"/>
      <c r="K8" s="884"/>
      <c r="L8" s="884"/>
      <c r="M8" s="884"/>
      <c r="N8" s="884"/>
      <c r="O8" s="884"/>
      <c r="P8" s="885"/>
    </row>
    <row r="9" spans="1:19" ht="141" customHeight="1" x14ac:dyDescent="0.25">
      <c r="A9" s="377" t="s">
        <v>84</v>
      </c>
      <c r="B9" s="440" t="s">
        <v>83</v>
      </c>
      <c r="C9" s="743" t="s">
        <v>585</v>
      </c>
      <c r="D9" s="773">
        <f>D10+D11+D12+D13+D14+D15+D16+D17+D18+D19+D20+D21+D22+D23+D24+D25+D26+D27+D28+D29+D30+D31+D32+D33+D34+D35+D36+D37+D38+D39+D40+D41+D42+D43+D44+D45+D46+D47+D48+D49+D50+D51+D52+D53+D54+D55</f>
        <v>1032556.0129999999</v>
      </c>
      <c r="E9" s="541">
        <f>SUM(E10:E56)</f>
        <v>4680000.5000000009</v>
      </c>
      <c r="F9" s="377"/>
      <c r="G9" s="542"/>
      <c r="H9" s="540">
        <f>H10+H11+H12+H13+H14+H15+H16+H17+H18+H19+H20+H21+H22+H23+H24+H25+H26+H27+H28+H29+H30+H31+H32+H33+H34+H35+H36+H37+H38+H39+H40+H41+H42+H43+H44+H45+H46+H47+H48+H49+H50+H51+H52+H53+H54+H55</f>
        <v>1032556.0129999999</v>
      </c>
      <c r="I9" s="543">
        <f>SUM(I10:I56)</f>
        <v>4680000.5000000009</v>
      </c>
      <c r="J9" s="377"/>
      <c r="K9" s="801"/>
      <c r="L9" s="773">
        <f>L10+L11+L12+L13+L14+L15+L16+L17+L18+L19+L20+L21+L22+L23+L24+L25+L26+L27+L28+L29+L30+L31+L32+L33+L34+L35+L36+L37+L38+L39+L40+L41+L42+L43+L44+L45+L46+L47+L48+L49+L50+L51+L52+L53+L54</f>
        <v>993761.34949000005</v>
      </c>
      <c r="M9" s="543">
        <f>M10+M11+M12+M13+M14+M15+M16+M17+M18+M19+M20+M21+M22+M23+M24+M25+M26+M27+M28+M29+M30+M31+M32+M33+M34+M35+M36+M37+M38+M39+M40+M41+M42+M43+M44+M45+M46+M47+M48+M49+M50+M51+M52+M53+M54+M55+M56</f>
        <v>4667579.2306799991</v>
      </c>
      <c r="N9" s="377"/>
      <c r="O9" s="542"/>
      <c r="P9" s="543"/>
      <c r="Q9" s="502">
        <f>(L9+M9)/(D9+E9)</f>
        <v>0.99103449870238469</v>
      </c>
    </row>
    <row r="10" spans="1:19" s="552" customFormat="1" ht="38.25" customHeight="1" x14ac:dyDescent="0.2">
      <c r="A10" s="179" t="s">
        <v>244</v>
      </c>
      <c r="B10" s="180" t="s">
        <v>252</v>
      </c>
      <c r="C10" s="736" t="s">
        <v>207</v>
      </c>
      <c r="D10" s="544"/>
      <c r="E10" s="441">
        <v>409969.8</v>
      </c>
      <c r="F10" s="545"/>
      <c r="G10" s="546"/>
      <c r="H10" s="749"/>
      <c r="I10" s="441">
        <v>409969.8</v>
      </c>
      <c r="J10" s="545"/>
      <c r="K10" s="547"/>
      <c r="L10" s="548"/>
      <c r="M10" s="442">
        <v>407303.96012</v>
      </c>
      <c r="N10" s="545"/>
      <c r="O10" s="549"/>
      <c r="P10" s="550"/>
      <c r="Q10" s="452"/>
      <c r="R10" s="551"/>
      <c r="S10" s="551"/>
    </row>
    <row r="11" spans="1:19" s="552" customFormat="1" ht="38.25" x14ac:dyDescent="0.2">
      <c r="A11" s="169" t="s">
        <v>245</v>
      </c>
      <c r="B11" s="170" t="s">
        <v>253</v>
      </c>
      <c r="C11" s="736" t="s">
        <v>207</v>
      </c>
      <c r="D11" s="553"/>
      <c r="E11" s="443">
        <v>104969.7</v>
      </c>
      <c r="F11" s="554"/>
      <c r="G11" s="555"/>
      <c r="H11" s="750"/>
      <c r="I11" s="443">
        <v>104969.7</v>
      </c>
      <c r="J11" s="554"/>
      <c r="K11" s="556"/>
      <c r="L11" s="557"/>
      <c r="M11" s="444">
        <v>103083.30710000001</v>
      </c>
      <c r="N11" s="554"/>
      <c r="O11" s="558"/>
      <c r="P11" s="559"/>
      <c r="Q11" s="452"/>
      <c r="R11" s="551"/>
      <c r="S11" s="551"/>
    </row>
    <row r="12" spans="1:19" s="552" customFormat="1" ht="161.25" customHeight="1" x14ac:dyDescent="0.2">
      <c r="A12" s="169" t="s">
        <v>246</v>
      </c>
      <c r="B12" s="170" t="s">
        <v>7</v>
      </c>
      <c r="C12" s="736" t="s">
        <v>207</v>
      </c>
      <c r="D12" s="553"/>
      <c r="E12" s="443">
        <v>122268</v>
      </c>
      <c r="F12" s="554"/>
      <c r="G12" s="555"/>
      <c r="H12" s="750"/>
      <c r="I12" s="443">
        <v>122268</v>
      </c>
      <c r="J12" s="554"/>
      <c r="K12" s="556"/>
      <c r="L12" s="557"/>
      <c r="M12" s="444">
        <v>121716.64319</v>
      </c>
      <c r="N12" s="554"/>
      <c r="O12" s="558"/>
      <c r="P12" s="559"/>
      <c r="Q12" s="452"/>
      <c r="R12" s="551"/>
      <c r="S12" s="551"/>
    </row>
    <row r="13" spans="1:19" s="552" customFormat="1" ht="52.5" customHeight="1" x14ac:dyDescent="0.2">
      <c r="A13" s="169" t="s">
        <v>247</v>
      </c>
      <c r="B13" s="170" t="s">
        <v>254</v>
      </c>
      <c r="C13" s="736" t="s">
        <v>207</v>
      </c>
      <c r="D13" s="553"/>
      <c r="E13" s="443">
        <v>14427.6</v>
      </c>
      <c r="F13" s="554"/>
      <c r="G13" s="555"/>
      <c r="H13" s="750"/>
      <c r="I13" s="443">
        <v>14427.6</v>
      </c>
      <c r="J13" s="554"/>
      <c r="K13" s="556"/>
      <c r="L13" s="557"/>
      <c r="M13" s="444">
        <v>14305.521189999999</v>
      </c>
      <c r="N13" s="554"/>
      <c r="O13" s="558"/>
      <c r="P13" s="559"/>
      <c r="Q13" s="452"/>
      <c r="R13" s="551"/>
      <c r="S13" s="551"/>
    </row>
    <row r="14" spans="1:19" s="552" customFormat="1" ht="51" customHeight="1" x14ac:dyDescent="0.2">
      <c r="A14" s="169" t="s">
        <v>248</v>
      </c>
      <c r="B14" s="170" t="s">
        <v>8</v>
      </c>
      <c r="C14" s="736" t="s">
        <v>207</v>
      </c>
      <c r="D14" s="553"/>
      <c r="E14" s="443">
        <v>31590.5</v>
      </c>
      <c r="F14" s="554"/>
      <c r="G14" s="555"/>
      <c r="H14" s="750"/>
      <c r="I14" s="443">
        <v>31590.5</v>
      </c>
      <c r="J14" s="554"/>
      <c r="K14" s="556"/>
      <c r="L14" s="557"/>
      <c r="M14" s="444">
        <v>31589.801340000002</v>
      </c>
      <c r="N14" s="554"/>
      <c r="O14" s="558"/>
      <c r="P14" s="559"/>
      <c r="Q14" s="452"/>
      <c r="R14" s="551"/>
      <c r="S14" s="551"/>
    </row>
    <row r="15" spans="1:19" s="552" customFormat="1" ht="25.5" x14ac:dyDescent="0.2">
      <c r="A15" s="169" t="s">
        <v>18</v>
      </c>
      <c r="B15" s="170" t="s">
        <v>255</v>
      </c>
      <c r="C15" s="736" t="s">
        <v>207</v>
      </c>
      <c r="D15" s="445"/>
      <c r="E15" s="443">
        <v>1672725</v>
      </c>
      <c r="F15" s="446"/>
      <c r="G15" s="447"/>
      <c r="H15" s="457"/>
      <c r="I15" s="443">
        <v>1672725</v>
      </c>
      <c r="J15" s="446"/>
      <c r="K15" s="448"/>
      <c r="L15" s="449"/>
      <c r="M15" s="444">
        <v>1671690.7890900001</v>
      </c>
      <c r="N15" s="446"/>
      <c r="O15" s="450"/>
      <c r="P15" s="451"/>
      <c r="Q15" s="452"/>
      <c r="R15" s="551"/>
      <c r="S15" s="551"/>
    </row>
    <row r="16" spans="1:19" s="552" customFormat="1" ht="25.5" x14ac:dyDescent="0.2">
      <c r="A16" s="169" t="s">
        <v>19</v>
      </c>
      <c r="B16" s="170" t="s">
        <v>256</v>
      </c>
      <c r="C16" s="736" t="s">
        <v>207</v>
      </c>
      <c r="D16" s="445"/>
      <c r="E16" s="443">
        <v>2926.3</v>
      </c>
      <c r="F16" s="446"/>
      <c r="G16" s="447"/>
      <c r="H16" s="457"/>
      <c r="I16" s="443">
        <v>2926.3</v>
      </c>
      <c r="J16" s="446"/>
      <c r="K16" s="448"/>
      <c r="L16" s="449"/>
      <c r="M16" s="444">
        <v>2780.4944999999998</v>
      </c>
      <c r="N16" s="446"/>
      <c r="O16" s="450"/>
      <c r="P16" s="451"/>
      <c r="Q16" s="452"/>
      <c r="R16" s="551"/>
      <c r="S16" s="551"/>
    </row>
    <row r="17" spans="1:19" s="552" customFormat="1" ht="51" x14ac:dyDescent="0.2">
      <c r="A17" s="169" t="s">
        <v>76</v>
      </c>
      <c r="B17" s="170" t="s">
        <v>257</v>
      </c>
      <c r="C17" s="736" t="s">
        <v>207</v>
      </c>
      <c r="D17" s="445"/>
      <c r="E17" s="443">
        <v>30695.5</v>
      </c>
      <c r="F17" s="446"/>
      <c r="G17" s="447"/>
      <c r="H17" s="457"/>
      <c r="I17" s="443">
        <v>30695.5</v>
      </c>
      <c r="J17" s="446"/>
      <c r="K17" s="448"/>
      <c r="L17" s="449"/>
      <c r="M17" s="444">
        <v>30569.819810000001</v>
      </c>
      <c r="N17" s="446"/>
      <c r="O17" s="450"/>
      <c r="P17" s="451"/>
      <c r="Q17" s="452"/>
      <c r="R17" s="551"/>
      <c r="S17" s="551"/>
    </row>
    <row r="18" spans="1:19" s="552" customFormat="1" ht="38.25" customHeight="1" x14ac:dyDescent="0.2">
      <c r="A18" s="169" t="s">
        <v>333</v>
      </c>
      <c r="B18" s="170" t="s">
        <v>9</v>
      </c>
      <c r="C18" s="736" t="s">
        <v>207</v>
      </c>
      <c r="D18" s="445"/>
      <c r="E18" s="443">
        <v>1545429.2</v>
      </c>
      <c r="F18" s="446"/>
      <c r="G18" s="447"/>
      <c r="H18" s="457"/>
      <c r="I18" s="443">
        <v>1545429.2</v>
      </c>
      <c r="J18" s="446"/>
      <c r="K18" s="448"/>
      <c r="L18" s="449"/>
      <c r="M18" s="444">
        <v>1545162.74287</v>
      </c>
      <c r="N18" s="446"/>
      <c r="O18" s="450"/>
      <c r="P18" s="451"/>
      <c r="Q18" s="452"/>
      <c r="R18" s="551"/>
      <c r="S18" s="551"/>
    </row>
    <row r="19" spans="1:19" s="552" customFormat="1" ht="43.5" customHeight="1" x14ac:dyDescent="0.2">
      <c r="A19" s="169" t="s">
        <v>336</v>
      </c>
      <c r="B19" s="170" t="s">
        <v>258</v>
      </c>
      <c r="C19" s="736" t="s">
        <v>207</v>
      </c>
      <c r="D19" s="445"/>
      <c r="E19" s="443">
        <v>19523.400000000001</v>
      </c>
      <c r="F19" s="446"/>
      <c r="G19" s="447"/>
      <c r="H19" s="457"/>
      <c r="I19" s="443">
        <v>19523.400000000001</v>
      </c>
      <c r="J19" s="446"/>
      <c r="K19" s="448"/>
      <c r="L19" s="449"/>
      <c r="M19" s="166">
        <v>19421.70982</v>
      </c>
      <c r="N19" s="446"/>
      <c r="O19" s="450"/>
      <c r="P19" s="451"/>
      <c r="Q19" s="452"/>
      <c r="R19" s="551"/>
      <c r="S19" s="551"/>
    </row>
    <row r="20" spans="1:19" s="552" customFormat="1" ht="51" x14ac:dyDescent="0.2">
      <c r="A20" s="169" t="s">
        <v>4</v>
      </c>
      <c r="B20" s="170" t="s">
        <v>259</v>
      </c>
      <c r="C20" s="736" t="s">
        <v>207</v>
      </c>
      <c r="D20" s="445"/>
      <c r="E20" s="443">
        <v>147827.6</v>
      </c>
      <c r="F20" s="446"/>
      <c r="G20" s="447"/>
      <c r="H20" s="457"/>
      <c r="I20" s="443">
        <v>147827.6</v>
      </c>
      <c r="J20" s="446"/>
      <c r="K20" s="448"/>
      <c r="L20" s="449"/>
      <c r="M20" s="166">
        <v>147548.26902000001</v>
      </c>
      <c r="N20" s="446"/>
      <c r="O20" s="450"/>
      <c r="P20" s="451"/>
      <c r="Q20" s="452"/>
      <c r="R20" s="551"/>
      <c r="S20" s="551"/>
    </row>
    <row r="21" spans="1:19" s="552" customFormat="1" ht="25.5" x14ac:dyDescent="0.2">
      <c r="A21" s="169" t="s">
        <v>85</v>
      </c>
      <c r="B21" s="170" t="s">
        <v>260</v>
      </c>
      <c r="C21" s="736" t="s">
        <v>207</v>
      </c>
      <c r="D21" s="445"/>
      <c r="E21" s="443">
        <v>10411.6</v>
      </c>
      <c r="F21" s="446"/>
      <c r="G21" s="447"/>
      <c r="H21" s="457"/>
      <c r="I21" s="443">
        <v>10411.6</v>
      </c>
      <c r="J21" s="446"/>
      <c r="K21" s="448"/>
      <c r="L21" s="449"/>
      <c r="M21" s="166">
        <v>9807.0233000000007</v>
      </c>
      <c r="N21" s="446"/>
      <c r="O21" s="450"/>
      <c r="P21" s="451"/>
      <c r="Q21" s="452"/>
      <c r="R21" s="551"/>
      <c r="S21" s="551"/>
    </row>
    <row r="22" spans="1:19" s="552" customFormat="1" ht="240" customHeight="1" x14ac:dyDescent="0.2">
      <c r="A22" s="169" t="s">
        <v>86</v>
      </c>
      <c r="B22" s="170" t="s">
        <v>261</v>
      </c>
      <c r="C22" s="736" t="s">
        <v>207</v>
      </c>
      <c r="D22" s="445"/>
      <c r="E22" s="443">
        <v>123</v>
      </c>
      <c r="F22" s="446"/>
      <c r="G22" s="447"/>
      <c r="H22" s="457"/>
      <c r="I22" s="443">
        <f>E22</f>
        <v>123</v>
      </c>
      <c r="J22" s="446"/>
      <c r="K22" s="448"/>
      <c r="L22" s="449"/>
      <c r="M22" s="166">
        <v>0</v>
      </c>
      <c r="N22" s="446"/>
      <c r="O22" s="450"/>
      <c r="P22" s="451"/>
      <c r="Q22" s="452"/>
      <c r="R22" s="551"/>
      <c r="S22" s="551"/>
    </row>
    <row r="23" spans="1:19" s="552" customFormat="1" ht="89.25" customHeight="1" x14ac:dyDescent="0.2">
      <c r="A23" s="169" t="s">
        <v>87</v>
      </c>
      <c r="B23" s="170" t="s">
        <v>262</v>
      </c>
      <c r="C23" s="736" t="s">
        <v>207</v>
      </c>
      <c r="D23" s="445"/>
      <c r="E23" s="443">
        <v>335694.3</v>
      </c>
      <c r="F23" s="446"/>
      <c r="G23" s="447"/>
      <c r="H23" s="457"/>
      <c r="I23" s="443">
        <v>335694.3</v>
      </c>
      <c r="J23" s="446"/>
      <c r="K23" s="448"/>
      <c r="L23" s="449"/>
      <c r="M23" s="166">
        <v>335592.55050000001</v>
      </c>
      <c r="N23" s="446"/>
      <c r="O23" s="450"/>
      <c r="P23" s="451"/>
      <c r="Q23" s="452"/>
      <c r="R23" s="551"/>
      <c r="S23" s="551"/>
    </row>
    <row r="24" spans="1:19" s="552" customFormat="1" ht="51" x14ac:dyDescent="0.2">
      <c r="A24" s="169" t="s">
        <v>88</v>
      </c>
      <c r="B24" s="170" t="s">
        <v>263</v>
      </c>
      <c r="C24" s="736" t="s">
        <v>207</v>
      </c>
      <c r="D24" s="445"/>
      <c r="E24" s="443">
        <v>18079.900000000001</v>
      </c>
      <c r="F24" s="446"/>
      <c r="G24" s="447"/>
      <c r="H24" s="457"/>
      <c r="I24" s="443">
        <v>18079.900000000001</v>
      </c>
      <c r="J24" s="446"/>
      <c r="K24" s="448"/>
      <c r="L24" s="449"/>
      <c r="M24" s="166">
        <v>18012.815490000001</v>
      </c>
      <c r="N24" s="446"/>
      <c r="O24" s="450"/>
      <c r="P24" s="451"/>
      <c r="Q24" s="452"/>
      <c r="R24" s="551"/>
      <c r="S24" s="551"/>
    </row>
    <row r="25" spans="1:19" s="552" customFormat="1" ht="51" customHeight="1" x14ac:dyDescent="0.2">
      <c r="A25" s="169" t="s">
        <v>89</v>
      </c>
      <c r="B25" s="170" t="s">
        <v>264</v>
      </c>
      <c r="C25" s="736" t="s">
        <v>207</v>
      </c>
      <c r="D25" s="445"/>
      <c r="E25" s="443">
        <v>180</v>
      </c>
      <c r="F25" s="446"/>
      <c r="G25" s="447"/>
      <c r="H25" s="457"/>
      <c r="I25" s="443">
        <v>180</v>
      </c>
      <c r="J25" s="446"/>
      <c r="K25" s="448"/>
      <c r="L25" s="449"/>
      <c r="M25" s="166">
        <v>167.36500000000001</v>
      </c>
      <c r="N25" s="446"/>
      <c r="O25" s="450"/>
      <c r="P25" s="451"/>
      <c r="Q25" s="452"/>
      <c r="R25" s="551"/>
      <c r="S25" s="551"/>
    </row>
    <row r="26" spans="1:19" s="552" customFormat="1" ht="51" x14ac:dyDescent="0.2">
      <c r="A26" s="169" t="s">
        <v>90</v>
      </c>
      <c r="B26" s="170" t="s">
        <v>265</v>
      </c>
      <c r="C26" s="736" t="s">
        <v>207</v>
      </c>
      <c r="D26" s="445"/>
      <c r="E26" s="443">
        <v>634</v>
      </c>
      <c r="F26" s="446"/>
      <c r="G26" s="447"/>
      <c r="H26" s="457"/>
      <c r="I26" s="443">
        <v>634</v>
      </c>
      <c r="J26" s="446"/>
      <c r="K26" s="448"/>
      <c r="L26" s="449"/>
      <c r="M26" s="166">
        <v>620.80172000000005</v>
      </c>
      <c r="N26" s="446"/>
      <c r="O26" s="450"/>
      <c r="P26" s="451"/>
      <c r="Q26" s="452"/>
      <c r="R26" s="551"/>
      <c r="S26" s="551"/>
    </row>
    <row r="27" spans="1:19" s="552" customFormat="1" ht="223.5" customHeight="1" x14ac:dyDescent="0.2">
      <c r="A27" s="169" t="s">
        <v>91</v>
      </c>
      <c r="B27" s="170" t="s">
        <v>10</v>
      </c>
      <c r="C27" s="736" t="s">
        <v>207</v>
      </c>
      <c r="D27" s="445"/>
      <c r="E27" s="443">
        <v>3034.9</v>
      </c>
      <c r="F27" s="446"/>
      <c r="G27" s="447"/>
      <c r="H27" s="457"/>
      <c r="I27" s="443">
        <v>3034.9</v>
      </c>
      <c r="J27" s="446"/>
      <c r="K27" s="448"/>
      <c r="L27" s="449"/>
      <c r="M27" s="166">
        <v>2988.05773</v>
      </c>
      <c r="N27" s="446"/>
      <c r="O27" s="450"/>
      <c r="P27" s="451"/>
      <c r="Q27" s="452"/>
      <c r="R27" s="551"/>
      <c r="S27" s="551"/>
    </row>
    <row r="28" spans="1:19" s="552" customFormat="1" ht="51" x14ac:dyDescent="0.2">
      <c r="A28" s="169" t="s">
        <v>92</v>
      </c>
      <c r="B28" s="170" t="s">
        <v>266</v>
      </c>
      <c r="C28" s="736" t="s">
        <v>207</v>
      </c>
      <c r="D28" s="445"/>
      <c r="E28" s="443">
        <v>10195</v>
      </c>
      <c r="F28" s="446"/>
      <c r="G28" s="447"/>
      <c r="H28" s="457"/>
      <c r="I28" s="443">
        <v>10195</v>
      </c>
      <c r="J28" s="446"/>
      <c r="K28" s="448"/>
      <c r="L28" s="449"/>
      <c r="M28" s="166">
        <v>10095.99476</v>
      </c>
      <c r="N28" s="446"/>
      <c r="O28" s="450"/>
      <c r="P28" s="451"/>
      <c r="Q28" s="452"/>
      <c r="R28" s="551"/>
      <c r="S28" s="551"/>
    </row>
    <row r="29" spans="1:19" s="552" customFormat="1" ht="51" x14ac:dyDescent="0.2">
      <c r="A29" s="169" t="s">
        <v>93</v>
      </c>
      <c r="B29" s="170" t="s">
        <v>267</v>
      </c>
      <c r="C29" s="744" t="s">
        <v>207</v>
      </c>
      <c r="D29" s="445"/>
      <c r="E29" s="443">
        <v>2321.6999999999998</v>
      </c>
      <c r="F29" s="446"/>
      <c r="G29" s="447"/>
      <c r="H29" s="457"/>
      <c r="I29" s="443">
        <v>2321.6999999999998</v>
      </c>
      <c r="J29" s="446"/>
      <c r="K29" s="448"/>
      <c r="L29" s="449"/>
      <c r="M29" s="166">
        <v>2099.0947000000001</v>
      </c>
      <c r="N29" s="446"/>
      <c r="O29" s="450"/>
      <c r="P29" s="451"/>
      <c r="Q29" s="452"/>
      <c r="R29" s="551"/>
      <c r="S29" s="551"/>
    </row>
    <row r="30" spans="1:19" s="552" customFormat="1" ht="18.75" customHeight="1" x14ac:dyDescent="0.2">
      <c r="A30" s="869" t="s">
        <v>94</v>
      </c>
      <c r="B30" s="871" t="s">
        <v>224</v>
      </c>
      <c r="C30" s="744" t="s">
        <v>207</v>
      </c>
      <c r="D30" s="445"/>
      <c r="E30" s="443">
        <v>8577.9174999999996</v>
      </c>
      <c r="F30" s="446"/>
      <c r="G30" s="447"/>
      <c r="H30" s="457"/>
      <c r="I30" s="443">
        <v>8577.9174999999996</v>
      </c>
      <c r="J30" s="446"/>
      <c r="K30" s="448"/>
      <c r="L30" s="449"/>
      <c r="M30" s="166">
        <v>6940.3754399999998</v>
      </c>
      <c r="N30" s="446"/>
      <c r="O30" s="450"/>
      <c r="P30" s="451"/>
      <c r="Q30" s="452"/>
      <c r="R30" s="551"/>
      <c r="S30" s="551"/>
    </row>
    <row r="31" spans="1:19" s="552" customFormat="1" ht="19.5" customHeight="1" x14ac:dyDescent="0.2">
      <c r="A31" s="870"/>
      <c r="B31" s="872"/>
      <c r="C31" s="744" t="s">
        <v>170</v>
      </c>
      <c r="D31" s="445"/>
      <c r="E31" s="443">
        <v>1125.9825000000001</v>
      </c>
      <c r="F31" s="446"/>
      <c r="G31" s="447"/>
      <c r="H31" s="457"/>
      <c r="I31" s="443">
        <v>1125.9825000000001</v>
      </c>
      <c r="J31" s="446"/>
      <c r="K31" s="448"/>
      <c r="L31" s="449"/>
      <c r="M31" s="166">
        <v>212.327</v>
      </c>
      <c r="N31" s="446"/>
      <c r="O31" s="450"/>
      <c r="P31" s="451"/>
      <c r="Q31" s="452"/>
      <c r="R31" s="551"/>
      <c r="S31" s="551"/>
    </row>
    <row r="32" spans="1:19" s="552" customFormat="1" ht="25.5" customHeight="1" x14ac:dyDescent="0.2">
      <c r="A32" s="169" t="s">
        <v>95</v>
      </c>
      <c r="B32" s="170" t="s">
        <v>11</v>
      </c>
      <c r="C32" s="744" t="s">
        <v>207</v>
      </c>
      <c r="D32" s="445"/>
      <c r="E32" s="443">
        <v>967.2</v>
      </c>
      <c r="F32" s="446"/>
      <c r="G32" s="447"/>
      <c r="H32" s="457"/>
      <c r="I32" s="443">
        <f>E32</f>
        <v>967.2</v>
      </c>
      <c r="J32" s="446"/>
      <c r="K32" s="448"/>
      <c r="L32" s="449"/>
      <c r="M32" s="166">
        <v>960</v>
      </c>
      <c r="N32" s="446"/>
      <c r="O32" s="450"/>
      <c r="P32" s="451"/>
      <c r="Q32" s="452"/>
      <c r="R32" s="551"/>
      <c r="S32" s="551"/>
    </row>
    <row r="33" spans="1:19" s="552" customFormat="1" ht="38.25" x14ac:dyDescent="0.2">
      <c r="A33" s="169" t="s">
        <v>96</v>
      </c>
      <c r="B33" s="170" t="s">
        <v>268</v>
      </c>
      <c r="C33" s="744" t="s">
        <v>207</v>
      </c>
      <c r="D33" s="445"/>
      <c r="E33" s="443">
        <v>3.5</v>
      </c>
      <c r="F33" s="446"/>
      <c r="G33" s="447"/>
      <c r="H33" s="457"/>
      <c r="I33" s="443">
        <v>3.5</v>
      </c>
      <c r="J33" s="446"/>
      <c r="K33" s="448"/>
      <c r="L33" s="449"/>
      <c r="M33" s="166">
        <v>0</v>
      </c>
      <c r="N33" s="446"/>
      <c r="O33" s="450"/>
      <c r="P33" s="451"/>
      <c r="Q33" s="452"/>
      <c r="R33" s="551"/>
      <c r="S33" s="551"/>
    </row>
    <row r="34" spans="1:19" s="552" customFormat="1" ht="38.25" x14ac:dyDescent="0.2">
      <c r="A34" s="169" t="s">
        <v>97</v>
      </c>
      <c r="B34" s="170" t="s">
        <v>269</v>
      </c>
      <c r="C34" s="744" t="s">
        <v>207</v>
      </c>
      <c r="D34" s="445"/>
      <c r="E34" s="443">
        <v>28377.5</v>
      </c>
      <c r="F34" s="446"/>
      <c r="G34" s="447"/>
      <c r="H34" s="457"/>
      <c r="I34" s="443">
        <v>28377.5</v>
      </c>
      <c r="J34" s="446"/>
      <c r="K34" s="448"/>
      <c r="L34" s="449"/>
      <c r="M34" s="166">
        <v>28377.5</v>
      </c>
      <c r="N34" s="446"/>
      <c r="O34" s="450"/>
      <c r="P34" s="451"/>
      <c r="Q34" s="452"/>
      <c r="R34" s="551"/>
      <c r="S34" s="551"/>
    </row>
    <row r="35" spans="1:19" s="552" customFormat="1" ht="25.5" x14ac:dyDescent="0.2">
      <c r="A35" s="169" t="s">
        <v>98</v>
      </c>
      <c r="B35" s="170" t="s">
        <v>270</v>
      </c>
      <c r="C35" s="744" t="s">
        <v>207</v>
      </c>
      <c r="D35" s="445"/>
      <c r="E35" s="443">
        <v>11523</v>
      </c>
      <c r="F35" s="446"/>
      <c r="G35" s="447"/>
      <c r="H35" s="457"/>
      <c r="I35" s="443">
        <v>11523</v>
      </c>
      <c r="J35" s="446"/>
      <c r="K35" s="448"/>
      <c r="L35" s="449"/>
      <c r="M35" s="166">
        <v>11450.149670000001</v>
      </c>
      <c r="N35" s="446"/>
      <c r="O35" s="450"/>
      <c r="P35" s="451"/>
      <c r="Q35" s="452"/>
      <c r="R35" s="551"/>
      <c r="S35" s="551"/>
    </row>
    <row r="36" spans="1:19" s="552" customFormat="1" ht="38.25" x14ac:dyDescent="0.2">
      <c r="A36" s="169" t="s">
        <v>99</v>
      </c>
      <c r="B36" s="170" t="s">
        <v>271</v>
      </c>
      <c r="C36" s="744" t="s">
        <v>207</v>
      </c>
      <c r="D36" s="445"/>
      <c r="E36" s="443">
        <v>20030.5</v>
      </c>
      <c r="F36" s="446"/>
      <c r="G36" s="447"/>
      <c r="H36" s="457"/>
      <c r="I36" s="443">
        <v>20030.5</v>
      </c>
      <c r="J36" s="446"/>
      <c r="K36" s="448"/>
      <c r="L36" s="449"/>
      <c r="M36" s="166">
        <v>19979.488669999999</v>
      </c>
      <c r="N36" s="446"/>
      <c r="O36" s="450"/>
      <c r="P36" s="451"/>
      <c r="Q36" s="452"/>
      <c r="R36" s="551"/>
      <c r="S36" s="551"/>
    </row>
    <row r="37" spans="1:19" s="552" customFormat="1" ht="63.75" x14ac:dyDescent="0.2">
      <c r="A37" s="169" t="s">
        <v>100</v>
      </c>
      <c r="B37" s="170" t="s">
        <v>272</v>
      </c>
      <c r="C37" s="744" t="s">
        <v>207</v>
      </c>
      <c r="D37" s="445"/>
      <c r="E37" s="443">
        <v>6720.2</v>
      </c>
      <c r="F37" s="446"/>
      <c r="G37" s="447"/>
      <c r="H37" s="457"/>
      <c r="I37" s="443">
        <v>6720.2</v>
      </c>
      <c r="J37" s="446"/>
      <c r="K37" s="448"/>
      <c r="L37" s="449"/>
      <c r="M37" s="166">
        <v>6537.5568999999996</v>
      </c>
      <c r="N37" s="446"/>
      <c r="O37" s="450"/>
      <c r="P37" s="451"/>
      <c r="Q37" s="452"/>
      <c r="R37" s="551"/>
      <c r="S37" s="551"/>
    </row>
    <row r="38" spans="1:19" s="552" customFormat="1" ht="38.25" x14ac:dyDescent="0.2">
      <c r="A38" s="169" t="s">
        <v>101</v>
      </c>
      <c r="B38" s="170" t="s">
        <v>273</v>
      </c>
      <c r="C38" s="744" t="s">
        <v>207</v>
      </c>
      <c r="D38" s="445"/>
      <c r="E38" s="443">
        <v>4996.3999999999996</v>
      </c>
      <c r="F38" s="446"/>
      <c r="G38" s="447"/>
      <c r="H38" s="457"/>
      <c r="I38" s="443">
        <v>4996.3999999999996</v>
      </c>
      <c r="J38" s="446"/>
      <c r="K38" s="448"/>
      <c r="L38" s="449"/>
      <c r="M38" s="166">
        <v>4937.4160599999996</v>
      </c>
      <c r="N38" s="446"/>
      <c r="O38" s="450"/>
      <c r="P38" s="451"/>
      <c r="Q38" s="452"/>
      <c r="R38" s="551"/>
      <c r="S38" s="551"/>
    </row>
    <row r="39" spans="1:19" s="552" customFormat="1" ht="63.75" customHeight="1" x14ac:dyDescent="0.2">
      <c r="A39" s="169" t="s">
        <v>102</v>
      </c>
      <c r="B39" s="170" t="s">
        <v>225</v>
      </c>
      <c r="C39" s="744" t="s">
        <v>207</v>
      </c>
      <c r="D39" s="445"/>
      <c r="E39" s="443">
        <v>36211</v>
      </c>
      <c r="F39" s="446"/>
      <c r="G39" s="447"/>
      <c r="H39" s="457"/>
      <c r="I39" s="443">
        <v>36211</v>
      </c>
      <c r="J39" s="446"/>
      <c r="K39" s="448"/>
      <c r="L39" s="449"/>
      <c r="M39" s="166">
        <v>36210.983950000002</v>
      </c>
      <c r="N39" s="446"/>
      <c r="O39" s="450"/>
      <c r="P39" s="451"/>
      <c r="Q39" s="452"/>
      <c r="R39" s="551"/>
      <c r="S39" s="551"/>
    </row>
    <row r="40" spans="1:19" s="552" customFormat="1" ht="51" x14ac:dyDescent="0.2">
      <c r="A40" s="169" t="s">
        <v>103</v>
      </c>
      <c r="B40" s="170" t="s">
        <v>274</v>
      </c>
      <c r="C40" s="744" t="s">
        <v>207</v>
      </c>
      <c r="D40" s="445"/>
      <c r="E40" s="443">
        <v>5000</v>
      </c>
      <c r="F40" s="446"/>
      <c r="G40" s="447"/>
      <c r="H40" s="457"/>
      <c r="I40" s="443">
        <v>5000</v>
      </c>
      <c r="J40" s="446"/>
      <c r="K40" s="448"/>
      <c r="L40" s="449"/>
      <c r="M40" s="166">
        <v>5000</v>
      </c>
      <c r="N40" s="446"/>
      <c r="O40" s="450"/>
      <c r="P40" s="451"/>
      <c r="Q40" s="452"/>
      <c r="R40" s="551"/>
      <c r="S40" s="551"/>
    </row>
    <row r="41" spans="1:19" s="552" customFormat="1" ht="51" customHeight="1" x14ac:dyDescent="0.2">
      <c r="A41" s="169" t="s">
        <v>104</v>
      </c>
      <c r="B41" s="170" t="s">
        <v>275</v>
      </c>
      <c r="C41" s="744" t="s">
        <v>207</v>
      </c>
      <c r="D41" s="445"/>
      <c r="E41" s="443">
        <v>57737.1</v>
      </c>
      <c r="F41" s="446"/>
      <c r="G41" s="447"/>
      <c r="H41" s="457"/>
      <c r="I41" s="443">
        <v>57737.1</v>
      </c>
      <c r="J41" s="446"/>
      <c r="K41" s="448"/>
      <c r="L41" s="449"/>
      <c r="M41" s="166">
        <v>57067.690820000003</v>
      </c>
      <c r="N41" s="446"/>
      <c r="O41" s="450"/>
      <c r="P41" s="451"/>
      <c r="Q41" s="452"/>
      <c r="R41" s="551"/>
      <c r="S41" s="551"/>
    </row>
    <row r="42" spans="1:19" s="552" customFormat="1" ht="25.5" x14ac:dyDescent="0.2">
      <c r="A42" s="169" t="s">
        <v>105</v>
      </c>
      <c r="B42" s="170" t="s">
        <v>276</v>
      </c>
      <c r="C42" s="744" t="s">
        <v>207</v>
      </c>
      <c r="D42" s="445"/>
      <c r="E42" s="443">
        <v>152.30000000000001</v>
      </c>
      <c r="F42" s="446"/>
      <c r="G42" s="447"/>
      <c r="H42" s="457"/>
      <c r="I42" s="443">
        <v>152.30000000000001</v>
      </c>
      <c r="J42" s="446"/>
      <c r="K42" s="448"/>
      <c r="L42" s="449"/>
      <c r="M42" s="166">
        <v>150</v>
      </c>
      <c r="N42" s="446"/>
      <c r="O42" s="450"/>
      <c r="P42" s="451"/>
      <c r="Q42" s="452"/>
      <c r="R42" s="551"/>
      <c r="S42" s="551"/>
    </row>
    <row r="43" spans="1:19" ht="131.25" customHeight="1" x14ac:dyDescent="0.25">
      <c r="A43" s="169" t="s">
        <v>106</v>
      </c>
      <c r="B43" s="170" t="s">
        <v>277</v>
      </c>
      <c r="C43" s="744" t="s">
        <v>207</v>
      </c>
      <c r="D43" s="445"/>
      <c r="E43" s="443">
        <v>708</v>
      </c>
      <c r="F43" s="446"/>
      <c r="G43" s="447"/>
      <c r="H43" s="457"/>
      <c r="I43" s="443">
        <v>708</v>
      </c>
      <c r="J43" s="446"/>
      <c r="K43" s="448"/>
      <c r="L43" s="449"/>
      <c r="M43" s="166">
        <v>706.79381000000001</v>
      </c>
      <c r="N43" s="446"/>
      <c r="O43" s="450"/>
      <c r="P43" s="451"/>
      <c r="Q43" s="452"/>
    </row>
    <row r="44" spans="1:19" ht="25.5" x14ac:dyDescent="0.25">
      <c r="A44" s="169" t="s">
        <v>107</v>
      </c>
      <c r="B44" s="170" t="s">
        <v>278</v>
      </c>
      <c r="C44" s="744" t="s">
        <v>207</v>
      </c>
      <c r="D44" s="445"/>
      <c r="E44" s="443">
        <v>1804.8</v>
      </c>
      <c r="F44" s="446"/>
      <c r="G44" s="447"/>
      <c r="H44" s="457"/>
      <c r="I44" s="443">
        <v>1804.8</v>
      </c>
      <c r="J44" s="446"/>
      <c r="K44" s="448"/>
      <c r="L44" s="449"/>
      <c r="M44" s="166">
        <v>1788.23588</v>
      </c>
      <c r="N44" s="446"/>
      <c r="O44" s="450"/>
      <c r="P44" s="451"/>
      <c r="Q44" s="452"/>
    </row>
    <row r="45" spans="1:19" ht="89.25" x14ac:dyDescent="0.25">
      <c r="A45" s="169" t="s">
        <v>108</v>
      </c>
      <c r="B45" s="170" t="s">
        <v>12</v>
      </c>
      <c r="C45" s="744" t="s">
        <v>207</v>
      </c>
      <c r="D45" s="445"/>
      <c r="E45" s="443">
        <v>54.1</v>
      </c>
      <c r="F45" s="446"/>
      <c r="G45" s="447"/>
      <c r="H45" s="457"/>
      <c r="I45" s="443">
        <v>54.1</v>
      </c>
      <c r="J45" s="446"/>
      <c r="K45" s="448"/>
      <c r="L45" s="449"/>
      <c r="M45" s="166">
        <v>53.649540000000002</v>
      </c>
      <c r="N45" s="446"/>
      <c r="O45" s="450"/>
      <c r="P45" s="451"/>
      <c r="Q45" s="452"/>
    </row>
    <row r="46" spans="1:19" ht="63.75" x14ac:dyDescent="0.25">
      <c r="A46" s="169" t="s">
        <v>109</v>
      </c>
      <c r="B46" s="170" t="s">
        <v>13</v>
      </c>
      <c r="C46" s="744" t="s">
        <v>207</v>
      </c>
      <c r="D46" s="445"/>
      <c r="E46" s="443">
        <v>1338.6</v>
      </c>
      <c r="F46" s="446"/>
      <c r="G46" s="447"/>
      <c r="H46" s="457"/>
      <c r="I46" s="443">
        <v>1338.6</v>
      </c>
      <c r="J46" s="446"/>
      <c r="K46" s="448"/>
      <c r="L46" s="449"/>
      <c r="M46" s="166">
        <v>1325.09726</v>
      </c>
      <c r="N46" s="446"/>
      <c r="O46" s="450"/>
      <c r="P46" s="451"/>
      <c r="Q46" s="452"/>
    </row>
    <row r="47" spans="1:19" ht="38.25" x14ac:dyDescent="0.25">
      <c r="A47" s="169" t="s">
        <v>110</v>
      </c>
      <c r="B47" s="170" t="s">
        <v>279</v>
      </c>
      <c r="C47" s="744" t="s">
        <v>207</v>
      </c>
      <c r="D47" s="445"/>
      <c r="E47" s="443">
        <v>6370.7</v>
      </c>
      <c r="F47" s="446"/>
      <c r="G47" s="447"/>
      <c r="H47" s="457"/>
      <c r="I47" s="443">
        <v>6370.7</v>
      </c>
      <c r="J47" s="446"/>
      <c r="K47" s="448"/>
      <c r="L47" s="449"/>
      <c r="M47" s="560">
        <v>6361.7179599999999</v>
      </c>
      <c r="N47" s="446"/>
      <c r="O47" s="450"/>
      <c r="P47" s="451"/>
      <c r="Q47" s="452"/>
    </row>
    <row r="48" spans="1:19" s="384" customFormat="1" ht="89.25" customHeight="1" x14ac:dyDescent="0.25">
      <c r="A48" s="169" t="s">
        <v>111</v>
      </c>
      <c r="B48" s="170" t="s">
        <v>14</v>
      </c>
      <c r="C48" s="744" t="s">
        <v>207</v>
      </c>
      <c r="D48" s="445"/>
      <c r="E48" s="443">
        <v>100</v>
      </c>
      <c r="F48" s="446"/>
      <c r="G48" s="447"/>
      <c r="H48" s="457"/>
      <c r="I48" s="443">
        <v>100</v>
      </c>
      <c r="J48" s="446"/>
      <c r="K48" s="448"/>
      <c r="L48" s="449"/>
      <c r="M48" s="166">
        <v>0</v>
      </c>
      <c r="N48" s="446"/>
      <c r="O48" s="450"/>
      <c r="P48" s="451"/>
      <c r="Q48" s="452"/>
      <c r="R48" s="466"/>
      <c r="S48" s="466"/>
    </row>
    <row r="49" spans="1:24" ht="102" x14ac:dyDescent="0.25">
      <c r="A49" s="169" t="s">
        <v>112</v>
      </c>
      <c r="B49" s="170" t="s">
        <v>16</v>
      </c>
      <c r="C49" s="744" t="s">
        <v>207</v>
      </c>
      <c r="D49" s="445">
        <v>33853.4</v>
      </c>
      <c r="E49" s="443"/>
      <c r="F49" s="239"/>
      <c r="G49" s="561"/>
      <c r="H49" s="457">
        <f t="shared" ref="H49:H55" si="0">D49</f>
        <v>33853.4</v>
      </c>
      <c r="I49" s="443">
        <f t="shared" ref="I49:I54" si="1">E49</f>
        <v>0</v>
      </c>
      <c r="J49" s="239"/>
      <c r="K49" s="562"/>
      <c r="L49" s="563">
        <v>33496.74</v>
      </c>
      <c r="M49" s="166">
        <v>0</v>
      </c>
      <c r="N49" s="239"/>
      <c r="O49" s="564"/>
      <c r="P49" s="501"/>
      <c r="Q49" s="465"/>
    </row>
    <row r="50" spans="1:24" ht="51" x14ac:dyDescent="0.25">
      <c r="A50" s="169" t="s">
        <v>113</v>
      </c>
      <c r="B50" s="170" t="s">
        <v>17</v>
      </c>
      <c r="C50" s="744" t="s">
        <v>207</v>
      </c>
      <c r="D50" s="445">
        <v>100146.4</v>
      </c>
      <c r="E50" s="443"/>
      <c r="F50" s="239"/>
      <c r="G50" s="561"/>
      <c r="H50" s="457">
        <v>100146.4</v>
      </c>
      <c r="I50" s="443">
        <f t="shared" si="1"/>
        <v>0</v>
      </c>
      <c r="J50" s="239"/>
      <c r="K50" s="562"/>
      <c r="L50" s="563">
        <v>99811.205199999997</v>
      </c>
      <c r="M50" s="166"/>
      <c r="N50" s="239"/>
      <c r="O50" s="564"/>
      <c r="P50" s="501"/>
      <c r="Q50" s="565"/>
    </row>
    <row r="51" spans="1:24" ht="38.25" x14ac:dyDescent="0.25">
      <c r="A51" s="169" t="s">
        <v>114</v>
      </c>
      <c r="B51" s="170" t="s">
        <v>280</v>
      </c>
      <c r="C51" s="744" t="s">
        <v>207</v>
      </c>
      <c r="D51" s="445">
        <v>246.2</v>
      </c>
      <c r="E51" s="443"/>
      <c r="F51" s="239"/>
      <c r="G51" s="561"/>
      <c r="H51" s="457">
        <f t="shared" si="0"/>
        <v>246.2</v>
      </c>
      <c r="I51" s="443">
        <f t="shared" si="1"/>
        <v>0</v>
      </c>
      <c r="J51" s="239"/>
      <c r="K51" s="562"/>
      <c r="L51" s="563">
        <v>166.72839999999999</v>
      </c>
      <c r="M51" s="166"/>
      <c r="N51" s="239"/>
      <c r="O51" s="564"/>
      <c r="P51" s="501"/>
      <c r="Q51" s="465"/>
    </row>
    <row r="52" spans="1:24" ht="51" x14ac:dyDescent="0.25">
      <c r="A52" s="169" t="s">
        <v>115</v>
      </c>
      <c r="B52" s="170" t="s">
        <v>281</v>
      </c>
      <c r="C52" s="744" t="s">
        <v>207</v>
      </c>
      <c r="D52" s="445">
        <v>860925.6</v>
      </c>
      <c r="E52" s="443"/>
      <c r="F52" s="239"/>
      <c r="G52" s="561"/>
      <c r="H52" s="457">
        <f t="shared" si="0"/>
        <v>860925.6</v>
      </c>
      <c r="I52" s="443">
        <f t="shared" si="1"/>
        <v>0</v>
      </c>
      <c r="J52" s="239"/>
      <c r="K52" s="562"/>
      <c r="L52" s="563">
        <v>828890.99875999999</v>
      </c>
      <c r="M52" s="166"/>
      <c r="N52" s="239"/>
      <c r="O52" s="564"/>
      <c r="P52" s="501"/>
      <c r="Q52" s="465"/>
    </row>
    <row r="53" spans="1:24" ht="38.25" x14ac:dyDescent="0.25">
      <c r="A53" s="169" t="s">
        <v>116</v>
      </c>
      <c r="B53" s="170" t="s">
        <v>118</v>
      </c>
      <c r="C53" s="744" t="s">
        <v>207</v>
      </c>
      <c r="D53" s="445">
        <v>32058.2</v>
      </c>
      <c r="E53" s="443"/>
      <c r="F53" s="239"/>
      <c r="G53" s="561"/>
      <c r="H53" s="457">
        <f t="shared" si="0"/>
        <v>32058.2</v>
      </c>
      <c r="I53" s="443">
        <f t="shared" si="1"/>
        <v>0</v>
      </c>
      <c r="J53" s="239"/>
      <c r="K53" s="562"/>
      <c r="L53" s="563">
        <v>31299.40251</v>
      </c>
      <c r="M53" s="166"/>
      <c r="N53" s="239"/>
      <c r="O53" s="564"/>
      <c r="P53" s="501"/>
      <c r="Q53" s="465"/>
    </row>
    <row r="54" spans="1:24" ht="38.25" x14ac:dyDescent="0.25">
      <c r="A54" s="169" t="s">
        <v>117</v>
      </c>
      <c r="B54" s="170" t="s">
        <v>282</v>
      </c>
      <c r="C54" s="744" t="s">
        <v>207</v>
      </c>
      <c r="D54" s="445">
        <v>149.80000000000001</v>
      </c>
      <c r="E54" s="443"/>
      <c r="F54" s="239"/>
      <c r="G54" s="561"/>
      <c r="H54" s="457">
        <f t="shared" si="0"/>
        <v>149.80000000000001</v>
      </c>
      <c r="I54" s="443">
        <f t="shared" si="1"/>
        <v>0</v>
      </c>
      <c r="J54" s="239"/>
      <c r="K54" s="562"/>
      <c r="L54" s="563">
        <v>96.274619999999999</v>
      </c>
      <c r="M54" s="166"/>
      <c r="N54" s="239"/>
      <c r="O54" s="564"/>
      <c r="P54" s="501"/>
      <c r="Q54" s="465"/>
    </row>
    <row r="55" spans="1:24" ht="114.75" x14ac:dyDescent="0.25">
      <c r="A55" s="169" t="s">
        <v>162</v>
      </c>
      <c r="B55" s="192" t="s">
        <v>161</v>
      </c>
      <c r="C55" s="744" t="s">
        <v>207</v>
      </c>
      <c r="D55" s="445">
        <v>5176.4129999999996</v>
      </c>
      <c r="E55" s="453">
        <v>4973.3</v>
      </c>
      <c r="F55" s="239"/>
      <c r="G55" s="561"/>
      <c r="H55" s="457">
        <f t="shared" si="0"/>
        <v>5176.4129999999996</v>
      </c>
      <c r="I55" s="453">
        <v>4973.3</v>
      </c>
      <c r="J55" s="239"/>
      <c r="K55" s="562"/>
      <c r="L55" s="563">
        <v>0</v>
      </c>
      <c r="M55" s="454">
        <v>4960.9143400000003</v>
      </c>
      <c r="N55" s="239"/>
      <c r="O55" s="564"/>
      <c r="P55" s="501"/>
      <c r="Q55" s="465"/>
    </row>
    <row r="56" spans="1:24" ht="150.75" customHeight="1" x14ac:dyDescent="0.25">
      <c r="A56" s="169" t="s">
        <v>205</v>
      </c>
      <c r="B56" s="192" t="s">
        <v>206</v>
      </c>
      <c r="C56" s="744" t="s">
        <v>207</v>
      </c>
      <c r="D56" s="445"/>
      <c r="E56" s="453">
        <v>201.4</v>
      </c>
      <c r="F56" s="239"/>
      <c r="G56" s="561"/>
      <c r="H56" s="457"/>
      <c r="I56" s="453">
        <v>201.4</v>
      </c>
      <c r="J56" s="239"/>
      <c r="K56" s="562"/>
      <c r="L56" s="563"/>
      <c r="M56" s="454">
        <v>2.57213</v>
      </c>
      <c r="N56" s="239"/>
      <c r="O56" s="564"/>
      <c r="P56" s="501"/>
      <c r="Q56" s="465"/>
    </row>
    <row r="57" spans="1:24" ht="25.5" x14ac:dyDescent="0.25">
      <c r="A57" s="193" t="s">
        <v>119</v>
      </c>
      <c r="B57" s="194" t="s">
        <v>120</v>
      </c>
      <c r="C57" s="744" t="s">
        <v>207</v>
      </c>
      <c r="D57" s="445">
        <f>D58</f>
        <v>0</v>
      </c>
      <c r="E57" s="445">
        <f>E58</f>
        <v>5294.1</v>
      </c>
      <c r="F57" s="239"/>
      <c r="G57" s="561"/>
      <c r="H57" s="457">
        <f>H58</f>
        <v>0</v>
      </c>
      <c r="I57" s="445">
        <f>I58</f>
        <v>5294.1</v>
      </c>
      <c r="J57" s="239"/>
      <c r="K57" s="562"/>
      <c r="L57" s="445">
        <f>L58</f>
        <v>0</v>
      </c>
      <c r="M57" s="445">
        <f>M58</f>
        <v>3177.8649399999999</v>
      </c>
      <c r="N57" s="239"/>
      <c r="O57" s="564"/>
      <c r="P57" s="566"/>
      <c r="Q57" s="567">
        <f>M57/E57</f>
        <v>0.60026537844015027</v>
      </c>
    </row>
    <row r="58" spans="1:24" ht="113.25" customHeight="1" x14ac:dyDescent="0.25">
      <c r="A58" s="197" t="s">
        <v>20</v>
      </c>
      <c r="B58" s="174" t="s">
        <v>331</v>
      </c>
      <c r="C58" s="744" t="s">
        <v>207</v>
      </c>
      <c r="D58" s="568"/>
      <c r="E58" s="455">
        <v>5294.1</v>
      </c>
      <c r="F58" s="527"/>
      <c r="G58" s="569"/>
      <c r="H58" s="716"/>
      <c r="I58" s="455">
        <v>5294.1</v>
      </c>
      <c r="J58" s="527"/>
      <c r="K58" s="570"/>
      <c r="L58" s="571"/>
      <c r="M58" s="455">
        <v>3177.8649399999999</v>
      </c>
      <c r="N58" s="527"/>
      <c r="O58" s="572"/>
      <c r="P58" s="573"/>
      <c r="Q58" s="465"/>
    </row>
    <row r="59" spans="1:24" ht="48" customHeight="1" x14ac:dyDescent="0.25">
      <c r="A59" s="193" t="s">
        <v>61</v>
      </c>
      <c r="B59" s="194" t="s">
        <v>121</v>
      </c>
      <c r="C59" s="745" t="s">
        <v>586</v>
      </c>
      <c r="D59" s="606">
        <f>D60+D62+D61</f>
        <v>72219.799999999988</v>
      </c>
      <c r="E59" s="574">
        <f>E60+E62+E61</f>
        <v>45973.68</v>
      </c>
      <c r="F59" s="239"/>
      <c r="G59" s="561"/>
      <c r="H59" s="457">
        <f>H60+H62+H61</f>
        <v>72219.799999999988</v>
      </c>
      <c r="I59" s="457">
        <f>I60+I62+I61</f>
        <v>45973.68</v>
      </c>
      <c r="J59" s="239"/>
      <c r="K59" s="562"/>
      <c r="L59" s="445">
        <f>L60+L62</f>
        <v>71591.694260000004</v>
      </c>
      <c r="M59" s="457">
        <f>M60+M62+M61</f>
        <v>45736.180999999997</v>
      </c>
      <c r="N59" s="239"/>
      <c r="O59" s="564"/>
      <c r="P59" s="566"/>
      <c r="Q59" s="465"/>
    </row>
    <row r="60" spans="1:24" ht="75" customHeight="1" x14ac:dyDescent="0.25">
      <c r="A60" s="199" t="s">
        <v>34</v>
      </c>
      <c r="B60" s="174" t="s">
        <v>334</v>
      </c>
      <c r="C60" s="745" t="s">
        <v>502</v>
      </c>
      <c r="D60" s="598">
        <v>69988.5</v>
      </c>
      <c r="E60" s="441">
        <v>43600</v>
      </c>
      <c r="F60" s="525"/>
      <c r="G60" s="575"/>
      <c r="H60" s="456">
        <v>69988.5</v>
      </c>
      <c r="I60" s="441">
        <f>E60</f>
        <v>43600</v>
      </c>
      <c r="J60" s="525"/>
      <c r="K60" s="709"/>
      <c r="L60" s="598">
        <v>69988.5</v>
      </c>
      <c r="M60" s="442">
        <v>43600</v>
      </c>
      <c r="N60" s="525"/>
      <c r="O60" s="576"/>
      <c r="P60" s="577"/>
      <c r="Q60" s="465"/>
    </row>
    <row r="61" spans="1:24" ht="28.5" customHeight="1" x14ac:dyDescent="0.25">
      <c r="A61" s="873" t="s">
        <v>41</v>
      </c>
      <c r="B61" s="875" t="s">
        <v>335</v>
      </c>
      <c r="C61" s="745" t="s">
        <v>207</v>
      </c>
      <c r="D61" s="445">
        <v>538.9</v>
      </c>
      <c r="E61" s="443">
        <v>538.9</v>
      </c>
      <c r="F61" s="239"/>
      <c r="G61" s="561"/>
      <c r="H61" s="457">
        <v>538.9</v>
      </c>
      <c r="I61" s="443">
        <v>538.9</v>
      </c>
      <c r="J61" s="239"/>
      <c r="K61" s="562"/>
      <c r="L61" s="445">
        <f>457.13</f>
        <v>457.13</v>
      </c>
      <c r="M61" s="444">
        <v>457.13</v>
      </c>
      <c r="N61" s="239"/>
      <c r="O61" s="564"/>
      <c r="P61" s="578"/>
      <c r="Q61" s="465"/>
    </row>
    <row r="62" spans="1:24" s="384" customFormat="1" ht="129.75" customHeight="1" thickBot="1" x14ac:dyDescent="0.3">
      <c r="A62" s="874"/>
      <c r="B62" s="876"/>
      <c r="C62" s="745" t="s">
        <v>502</v>
      </c>
      <c r="D62" s="774">
        <v>1692.4</v>
      </c>
      <c r="E62" s="459">
        <v>1834.78</v>
      </c>
      <c r="F62" s="460"/>
      <c r="G62" s="461"/>
      <c r="H62" s="458">
        <v>1692.4</v>
      </c>
      <c r="I62" s="441">
        <f>E62</f>
        <v>1834.78</v>
      </c>
      <c r="J62" s="460"/>
      <c r="K62" s="802"/>
      <c r="L62" s="809">
        <v>1603.19426</v>
      </c>
      <c r="M62" s="462">
        <v>1679.0509999999999</v>
      </c>
      <c r="N62" s="460"/>
      <c r="O62" s="463"/>
      <c r="P62" s="464"/>
      <c r="Q62" s="465"/>
      <c r="R62" s="466"/>
      <c r="S62" s="466"/>
    </row>
    <row r="63" spans="1:24" s="589" customFormat="1" ht="16.5" thickBot="1" x14ac:dyDescent="0.3">
      <c r="A63" s="579"/>
      <c r="B63" s="467" t="s">
        <v>222</v>
      </c>
      <c r="C63" s="733"/>
      <c r="D63" s="468">
        <f>D9+D57+D59</f>
        <v>1104775.8129999998</v>
      </c>
      <c r="E63" s="469">
        <f>E9+E57+E59</f>
        <v>4731268.28</v>
      </c>
      <c r="F63" s="580"/>
      <c r="G63" s="581"/>
      <c r="H63" s="751">
        <f>H9+H57+H59</f>
        <v>1104775.8129999998</v>
      </c>
      <c r="I63" s="471">
        <f>I9+I57+I59</f>
        <v>4731268.28</v>
      </c>
      <c r="J63" s="580"/>
      <c r="K63" s="699"/>
      <c r="L63" s="468">
        <f>L9+L57+L59</f>
        <v>1065353.04375</v>
      </c>
      <c r="M63" s="470">
        <f>M9+M57+M59</f>
        <v>4716493.2766199987</v>
      </c>
      <c r="N63" s="580"/>
      <c r="O63" s="582"/>
      <c r="P63" s="583"/>
      <c r="Q63" s="584">
        <f>(L63+M63)/(D63+E63)</f>
        <v>0.99071326882279587</v>
      </c>
      <c r="R63" s="585">
        <f>M63/E63</f>
        <v>0.99687715798267906</v>
      </c>
      <c r="S63" s="586">
        <f>L63/D63</f>
        <v>0.96431604603747789</v>
      </c>
      <c r="T63" s="587"/>
      <c r="U63" s="588"/>
      <c r="V63" s="588"/>
      <c r="W63" s="588"/>
      <c r="X63" s="588"/>
    </row>
    <row r="64" spans="1:24" s="589" customFormat="1" ht="16.5" hidden="1" thickBot="1" x14ac:dyDescent="0.3">
      <c r="A64" s="590"/>
      <c r="B64" s="472"/>
      <c r="C64" s="734"/>
      <c r="D64" s="775"/>
      <c r="E64" s="473"/>
      <c r="F64" s="591"/>
      <c r="G64" s="776"/>
      <c r="H64" s="473">
        <f>H63-H61</f>
        <v>1104236.9129999999</v>
      </c>
      <c r="I64" s="473">
        <f>I63-I62-I60-I31</f>
        <v>4684707.5175000001</v>
      </c>
      <c r="J64" s="591"/>
      <c r="K64" s="591"/>
      <c r="L64" s="775"/>
      <c r="M64" s="473">
        <f>M63-M62-M60-M31</f>
        <v>4671001.8986199992</v>
      </c>
      <c r="N64" s="591"/>
      <c r="O64" s="583"/>
      <c r="P64" s="583"/>
      <c r="Q64" s="584"/>
      <c r="R64" s="585"/>
      <c r="S64" s="586"/>
      <c r="T64" s="587"/>
      <c r="U64" s="588"/>
      <c r="V64" s="588"/>
      <c r="W64" s="588"/>
      <c r="X64" s="588"/>
    </row>
    <row r="65" spans="1:18" ht="19.5" customHeight="1" thickBot="1" x14ac:dyDescent="0.35">
      <c r="A65" s="877" t="s">
        <v>227</v>
      </c>
      <c r="B65" s="878"/>
      <c r="C65" s="878"/>
      <c r="D65" s="878"/>
      <c r="E65" s="878"/>
      <c r="F65" s="878"/>
      <c r="G65" s="878"/>
      <c r="H65" s="878"/>
      <c r="I65" s="878"/>
      <c r="J65" s="878"/>
      <c r="K65" s="878"/>
      <c r="L65" s="878"/>
      <c r="M65" s="878"/>
      <c r="N65" s="878"/>
      <c r="O65" s="878"/>
      <c r="P65" s="879"/>
      <c r="Q65" s="452"/>
    </row>
    <row r="66" spans="1:18" ht="38.25" customHeight="1" x14ac:dyDescent="0.3">
      <c r="A66" s="391" t="s">
        <v>122</v>
      </c>
      <c r="B66" s="392" t="s">
        <v>83</v>
      </c>
      <c r="C66" s="744" t="s">
        <v>207</v>
      </c>
      <c r="D66" s="592">
        <f>D67+D68+D69+D70+D71+D72+D73+D74+D75+D76+D77+D78+D79+D80+D81+D82+D83+D84+D85+D86+D87+D88+D89+D90+D91</f>
        <v>812524.89999999991</v>
      </c>
      <c r="E66" s="593">
        <f>E67+E68+E69+E70+E71+E72+E73+E74+E75+E76+E77+E78+E79+E80+E81+E82+E83+E84+E85+E86+E87+E88+E89+E90+E91</f>
        <v>1888520</v>
      </c>
      <c r="F66" s="594"/>
      <c r="G66" s="595"/>
      <c r="H66" s="594">
        <f>H67+H68+H69+H70+H71+H72+H73+H74+H75+H76+H77+H78+H79+H80+H81+H82+H83+H84+H85+H86+H87+H88+H89+H90+H91</f>
        <v>836083.89999999991</v>
      </c>
      <c r="I66" s="593">
        <f>I67+I68+I69+I70+I71+I72+I73+I74+I75+I76+I77+I78+I79+I80+I81+I82+I83+I84+I85+I86+I87+I88+I89+I90+I91</f>
        <v>1888520</v>
      </c>
      <c r="J66" s="593"/>
      <c r="K66" s="803"/>
      <c r="L66" s="810">
        <f>L67+L68+L69+L70+L71+L72+L73+L74+L75+L76+L77+L78+L79+L80+L81+L82+L83+L84+L85+L86+L87+L88+L89+L90+L91</f>
        <v>831278.21033999999</v>
      </c>
      <c r="M66" s="593">
        <f>M67+M68+M69+M70+M71+M72+M73+M74+M75+M76+M77+M78+M79+M80+M81+M82+M83+M84+M85+M86+M87+M88+M89+M90+M91</f>
        <v>1880982.3926199996</v>
      </c>
      <c r="N66" s="596"/>
      <c r="O66" s="595"/>
      <c r="P66" s="596"/>
      <c r="Q66" s="597">
        <f>L63+M63</f>
        <v>5781846.3203699989</v>
      </c>
      <c r="R66" s="466"/>
    </row>
    <row r="67" spans="1:18" ht="38.25" x14ac:dyDescent="0.25">
      <c r="A67" s="179" t="s">
        <v>244</v>
      </c>
      <c r="B67" s="180" t="s">
        <v>283</v>
      </c>
      <c r="C67" s="744" t="s">
        <v>207</v>
      </c>
      <c r="D67" s="598"/>
      <c r="E67" s="441">
        <v>269317.90000000002</v>
      </c>
      <c r="F67" s="599"/>
      <c r="G67" s="600"/>
      <c r="H67" s="456"/>
      <c r="I67" s="441">
        <v>269317.90000000002</v>
      </c>
      <c r="J67" s="599"/>
      <c r="K67" s="601"/>
      <c r="L67" s="602"/>
      <c r="M67" s="474">
        <v>269172.00055</v>
      </c>
      <c r="N67" s="506"/>
      <c r="O67" s="507"/>
      <c r="P67" s="510"/>
      <c r="Q67" s="452"/>
    </row>
    <row r="68" spans="1:18" ht="63.75" x14ac:dyDescent="0.25">
      <c r="A68" s="169" t="s">
        <v>245</v>
      </c>
      <c r="B68" s="170" t="s">
        <v>284</v>
      </c>
      <c r="C68" s="744" t="s">
        <v>207</v>
      </c>
      <c r="D68" s="445"/>
      <c r="E68" s="443">
        <v>3000</v>
      </c>
      <c r="F68" s="446"/>
      <c r="G68" s="447"/>
      <c r="H68" s="457"/>
      <c r="I68" s="441">
        <f t="shared" ref="I68:I90" si="2">E68</f>
        <v>3000</v>
      </c>
      <c r="J68" s="446"/>
      <c r="K68" s="448"/>
      <c r="L68" s="603"/>
      <c r="M68" s="166">
        <v>3000</v>
      </c>
      <c r="N68" s="421"/>
      <c r="O68" s="450"/>
      <c r="P68" s="451"/>
      <c r="Q68" s="452"/>
    </row>
    <row r="69" spans="1:18" ht="76.5" customHeight="1" x14ac:dyDescent="0.25">
      <c r="A69" s="169" t="s">
        <v>246</v>
      </c>
      <c r="B69" s="170" t="s">
        <v>22</v>
      </c>
      <c r="C69" s="744" t="s">
        <v>207</v>
      </c>
      <c r="D69" s="445"/>
      <c r="E69" s="443">
        <v>1917.7</v>
      </c>
      <c r="F69" s="446"/>
      <c r="G69" s="447"/>
      <c r="H69" s="457"/>
      <c r="I69" s="441">
        <f t="shared" si="2"/>
        <v>1917.7</v>
      </c>
      <c r="J69" s="446"/>
      <c r="K69" s="448"/>
      <c r="L69" s="603"/>
      <c r="M69" s="166">
        <v>1862.70739</v>
      </c>
      <c r="N69" s="421"/>
      <c r="O69" s="450"/>
      <c r="P69" s="451"/>
      <c r="Q69" s="452"/>
    </row>
    <row r="70" spans="1:18" ht="96.75" customHeight="1" x14ac:dyDescent="0.25">
      <c r="A70" s="169" t="s">
        <v>247</v>
      </c>
      <c r="B70" s="170" t="s">
        <v>285</v>
      </c>
      <c r="C70" s="744" t="s">
        <v>207</v>
      </c>
      <c r="D70" s="445"/>
      <c r="E70" s="443">
        <v>2836.1</v>
      </c>
      <c r="F70" s="446"/>
      <c r="G70" s="447"/>
      <c r="H70" s="457"/>
      <c r="I70" s="441">
        <f t="shared" si="2"/>
        <v>2836.1</v>
      </c>
      <c r="J70" s="446"/>
      <c r="K70" s="448"/>
      <c r="L70" s="603"/>
      <c r="M70" s="166">
        <v>2613.8483999999999</v>
      </c>
      <c r="N70" s="421"/>
      <c r="O70" s="450"/>
      <c r="P70" s="451"/>
      <c r="Q70" s="452"/>
    </row>
    <row r="71" spans="1:18" ht="78" customHeight="1" x14ac:dyDescent="0.25">
      <c r="A71" s="169" t="s">
        <v>248</v>
      </c>
      <c r="B71" s="170" t="s">
        <v>24</v>
      </c>
      <c r="C71" s="744" t="s">
        <v>207</v>
      </c>
      <c r="D71" s="445"/>
      <c r="E71" s="443">
        <v>0</v>
      </c>
      <c r="F71" s="446"/>
      <c r="G71" s="447"/>
      <c r="H71" s="457"/>
      <c r="I71" s="441">
        <f t="shared" si="2"/>
        <v>0</v>
      </c>
      <c r="J71" s="446"/>
      <c r="K71" s="448"/>
      <c r="L71" s="603"/>
      <c r="M71" s="166">
        <v>0</v>
      </c>
      <c r="N71" s="421"/>
      <c r="O71" s="450"/>
      <c r="P71" s="451"/>
      <c r="Q71" s="452"/>
    </row>
    <row r="72" spans="1:18" ht="114.75" x14ac:dyDescent="0.25">
      <c r="A72" s="169" t="s">
        <v>18</v>
      </c>
      <c r="B72" s="170" t="s">
        <v>25</v>
      </c>
      <c r="C72" s="744" t="s">
        <v>207</v>
      </c>
      <c r="D72" s="445"/>
      <c r="E72" s="475">
        <v>452.1</v>
      </c>
      <c r="F72" s="604"/>
      <c r="G72" s="605"/>
      <c r="H72" s="574"/>
      <c r="I72" s="441">
        <v>452.1</v>
      </c>
      <c r="J72" s="604"/>
      <c r="K72" s="607"/>
      <c r="L72" s="608"/>
      <c r="M72" s="166">
        <v>452.1</v>
      </c>
      <c r="N72" s="421"/>
      <c r="O72" s="450"/>
      <c r="P72" s="451"/>
      <c r="Q72" s="452"/>
    </row>
    <row r="73" spans="1:18" ht="39" customHeight="1" x14ac:dyDescent="0.25">
      <c r="A73" s="169" t="s">
        <v>19</v>
      </c>
      <c r="B73" s="170" t="s">
        <v>288</v>
      </c>
      <c r="C73" s="744" t="s">
        <v>207</v>
      </c>
      <c r="D73" s="445"/>
      <c r="E73" s="443">
        <v>226075.5</v>
      </c>
      <c r="F73" s="446"/>
      <c r="G73" s="447"/>
      <c r="H73" s="457"/>
      <c r="I73" s="441">
        <v>226075.5</v>
      </c>
      <c r="J73" s="446"/>
      <c r="K73" s="448"/>
      <c r="L73" s="603"/>
      <c r="M73" s="166">
        <v>225929.33257999999</v>
      </c>
      <c r="N73" s="421"/>
      <c r="O73" s="450"/>
      <c r="P73" s="451"/>
      <c r="Q73" s="452"/>
    </row>
    <row r="74" spans="1:18" ht="119.25" customHeight="1" x14ac:dyDescent="0.25">
      <c r="A74" s="169" t="s">
        <v>76</v>
      </c>
      <c r="B74" s="170" t="s">
        <v>289</v>
      </c>
      <c r="C74" s="744" t="s">
        <v>207</v>
      </c>
      <c r="D74" s="445"/>
      <c r="E74" s="443">
        <v>617.1</v>
      </c>
      <c r="F74" s="446"/>
      <c r="G74" s="447"/>
      <c r="H74" s="457"/>
      <c r="I74" s="441">
        <v>617.1</v>
      </c>
      <c r="J74" s="446"/>
      <c r="K74" s="448"/>
      <c r="L74" s="603"/>
      <c r="M74" s="444">
        <v>594.88590999999997</v>
      </c>
      <c r="N74" s="421"/>
      <c r="O74" s="450"/>
      <c r="P74" s="451"/>
      <c r="Q74" s="452"/>
    </row>
    <row r="75" spans="1:18" ht="25.5" x14ac:dyDescent="0.25">
      <c r="A75" s="169" t="s">
        <v>333</v>
      </c>
      <c r="B75" s="170" t="s">
        <v>290</v>
      </c>
      <c r="C75" s="744" t="s">
        <v>207</v>
      </c>
      <c r="D75" s="445"/>
      <c r="E75" s="475">
        <v>12928.8</v>
      </c>
      <c r="F75" s="604"/>
      <c r="G75" s="605"/>
      <c r="H75" s="574"/>
      <c r="I75" s="441">
        <v>12928.8</v>
      </c>
      <c r="J75" s="604"/>
      <c r="K75" s="607"/>
      <c r="L75" s="608"/>
      <c r="M75" s="476">
        <v>12559.4943</v>
      </c>
      <c r="N75" s="421"/>
      <c r="O75" s="450"/>
      <c r="P75" s="451"/>
      <c r="Q75" s="452"/>
    </row>
    <row r="76" spans="1:18" ht="40.5" customHeight="1" x14ac:dyDescent="0.25">
      <c r="A76" s="169" t="s">
        <v>336</v>
      </c>
      <c r="B76" s="170" t="s">
        <v>291</v>
      </c>
      <c r="C76" s="744" t="s">
        <v>207</v>
      </c>
      <c r="D76" s="609"/>
      <c r="E76" s="239">
        <v>253.8</v>
      </c>
      <c r="F76" s="610"/>
      <c r="G76" s="611"/>
      <c r="H76" s="752"/>
      <c r="I76" s="441">
        <f t="shared" si="2"/>
        <v>253.8</v>
      </c>
      <c r="J76" s="610"/>
      <c r="K76" s="612"/>
      <c r="L76" s="609"/>
      <c r="M76" s="613">
        <v>250</v>
      </c>
      <c r="N76" s="614"/>
      <c r="O76" s="615"/>
      <c r="P76" s="616"/>
      <c r="Q76" s="452"/>
    </row>
    <row r="77" spans="1:18" ht="37.5" customHeight="1" x14ac:dyDescent="0.25">
      <c r="A77" s="169" t="s">
        <v>4</v>
      </c>
      <c r="B77" s="170" t="s">
        <v>26</v>
      </c>
      <c r="C77" s="744" t="s">
        <v>207</v>
      </c>
      <c r="D77" s="445">
        <v>309623.90000000002</v>
      </c>
      <c r="E77" s="443">
        <v>318112.8</v>
      </c>
      <c r="F77" s="446"/>
      <c r="G77" s="447"/>
      <c r="H77" s="457">
        <v>333182.90000000002</v>
      </c>
      <c r="I77" s="441">
        <v>318112.8</v>
      </c>
      <c r="J77" s="446"/>
      <c r="K77" s="448"/>
      <c r="L77" s="445">
        <v>332623.92138999997</v>
      </c>
      <c r="M77" s="166">
        <v>317892.17744</v>
      </c>
      <c r="N77" s="421"/>
      <c r="O77" s="450"/>
      <c r="P77" s="451"/>
      <c r="Q77" s="452"/>
    </row>
    <row r="78" spans="1:18" ht="67.5" customHeight="1" x14ac:dyDescent="0.25">
      <c r="A78" s="169" t="s">
        <v>85</v>
      </c>
      <c r="B78" s="170" t="s">
        <v>27</v>
      </c>
      <c r="C78" s="744" t="s">
        <v>207</v>
      </c>
      <c r="D78" s="445"/>
      <c r="E78" s="443">
        <v>204.3</v>
      </c>
      <c r="F78" s="239"/>
      <c r="G78" s="561"/>
      <c r="H78" s="457"/>
      <c r="I78" s="441">
        <v>204.3</v>
      </c>
      <c r="J78" s="239"/>
      <c r="K78" s="562"/>
      <c r="L78" s="445"/>
      <c r="M78" s="166">
        <v>198.05537000000001</v>
      </c>
      <c r="N78" s="617"/>
      <c r="O78" s="564"/>
      <c r="P78" s="566"/>
      <c r="Q78" s="452"/>
    </row>
    <row r="79" spans="1:18" ht="51" x14ac:dyDescent="0.25">
      <c r="A79" s="169" t="s">
        <v>86</v>
      </c>
      <c r="B79" s="170" t="s">
        <v>292</v>
      </c>
      <c r="C79" s="744" t="s">
        <v>207</v>
      </c>
      <c r="D79" s="445"/>
      <c r="E79" s="443">
        <v>384697.59999999998</v>
      </c>
      <c r="F79" s="239"/>
      <c r="G79" s="561"/>
      <c r="H79" s="457"/>
      <c r="I79" s="441">
        <v>384697.59999999998</v>
      </c>
      <c r="J79" s="239"/>
      <c r="K79" s="562"/>
      <c r="L79" s="445"/>
      <c r="M79" s="166">
        <v>379401.00225000002</v>
      </c>
      <c r="N79" s="617"/>
      <c r="O79" s="564"/>
      <c r="P79" s="566"/>
      <c r="Q79" s="452"/>
    </row>
    <row r="80" spans="1:18" ht="76.5" customHeight="1" x14ac:dyDescent="0.25">
      <c r="A80" s="169" t="s">
        <v>87</v>
      </c>
      <c r="B80" s="170" t="s">
        <v>293</v>
      </c>
      <c r="C80" s="744" t="s">
        <v>207</v>
      </c>
      <c r="D80" s="445"/>
      <c r="E80" s="443">
        <v>2819.4</v>
      </c>
      <c r="F80" s="239"/>
      <c r="G80" s="561"/>
      <c r="H80" s="457"/>
      <c r="I80" s="441">
        <f t="shared" si="2"/>
        <v>2819.4</v>
      </c>
      <c r="J80" s="239"/>
      <c r="K80" s="562"/>
      <c r="L80" s="445"/>
      <c r="M80" s="166">
        <v>2724.82863</v>
      </c>
      <c r="N80" s="617"/>
      <c r="O80" s="564"/>
      <c r="P80" s="566"/>
      <c r="Q80" s="452"/>
    </row>
    <row r="81" spans="1:20" ht="66.75" customHeight="1" x14ac:dyDescent="0.25">
      <c r="A81" s="169" t="s">
        <v>88</v>
      </c>
      <c r="B81" s="170" t="s">
        <v>28</v>
      </c>
      <c r="C81" s="744" t="s">
        <v>207</v>
      </c>
      <c r="D81" s="445"/>
      <c r="E81" s="443">
        <v>2139.1999999999998</v>
      </c>
      <c r="F81" s="239"/>
      <c r="G81" s="561"/>
      <c r="H81" s="753"/>
      <c r="I81" s="441">
        <v>2139.1999999999998</v>
      </c>
      <c r="J81" s="526"/>
      <c r="K81" s="618"/>
      <c r="L81" s="563"/>
      <c r="M81" s="166">
        <v>2139.1999999999998</v>
      </c>
      <c r="N81" s="617"/>
      <c r="O81" s="564"/>
      <c r="P81" s="501"/>
      <c r="Q81" s="477"/>
      <c r="R81" s="477"/>
    </row>
    <row r="82" spans="1:20" ht="95.25" customHeight="1" x14ac:dyDescent="0.25">
      <c r="A82" s="169" t="s">
        <v>89</v>
      </c>
      <c r="B82" s="170" t="s">
        <v>294</v>
      </c>
      <c r="C82" s="744" t="s">
        <v>207</v>
      </c>
      <c r="D82" s="445">
        <v>6048.3</v>
      </c>
      <c r="E82" s="443"/>
      <c r="F82" s="239"/>
      <c r="G82" s="561"/>
      <c r="H82" s="753">
        <f t="shared" ref="H82:H87" si="3">D82</f>
        <v>6048.3</v>
      </c>
      <c r="I82" s="441">
        <f t="shared" si="2"/>
        <v>0</v>
      </c>
      <c r="J82" s="239"/>
      <c r="K82" s="562"/>
      <c r="L82" s="445">
        <v>4797.6042699999998</v>
      </c>
      <c r="M82" s="166"/>
      <c r="N82" s="617"/>
      <c r="O82" s="564"/>
      <c r="P82" s="566"/>
      <c r="Q82" s="452"/>
    </row>
    <row r="83" spans="1:20" ht="87" customHeight="1" x14ac:dyDescent="0.25">
      <c r="A83" s="169" t="s">
        <v>90</v>
      </c>
      <c r="B83" s="170" t="s">
        <v>295</v>
      </c>
      <c r="C83" s="744" t="s">
        <v>207</v>
      </c>
      <c r="D83" s="445">
        <v>442351.6</v>
      </c>
      <c r="E83" s="443"/>
      <c r="F83" s="239"/>
      <c r="G83" s="561"/>
      <c r="H83" s="753">
        <f t="shared" si="3"/>
        <v>442351.6</v>
      </c>
      <c r="I83" s="441">
        <f t="shared" si="2"/>
        <v>0</v>
      </c>
      <c r="J83" s="239"/>
      <c r="K83" s="562"/>
      <c r="L83" s="445">
        <v>439497.59195999999</v>
      </c>
      <c r="M83" s="166"/>
      <c r="N83" s="617"/>
      <c r="O83" s="564"/>
      <c r="P83" s="566"/>
      <c r="Q83" s="452"/>
    </row>
    <row r="84" spans="1:20" ht="80.25" customHeight="1" x14ac:dyDescent="0.25">
      <c r="A84" s="169" t="s">
        <v>91</v>
      </c>
      <c r="B84" s="170" t="s">
        <v>296</v>
      </c>
      <c r="C84" s="744" t="s">
        <v>207</v>
      </c>
      <c r="D84" s="445">
        <v>2.7</v>
      </c>
      <c r="E84" s="443"/>
      <c r="F84" s="239"/>
      <c r="G84" s="561"/>
      <c r="H84" s="753">
        <f t="shared" si="3"/>
        <v>2.7</v>
      </c>
      <c r="I84" s="441">
        <f t="shared" si="2"/>
        <v>0</v>
      </c>
      <c r="J84" s="239"/>
      <c r="K84" s="562"/>
      <c r="L84" s="445">
        <v>0</v>
      </c>
      <c r="M84" s="166"/>
      <c r="N84" s="617"/>
      <c r="O84" s="564"/>
      <c r="P84" s="619"/>
      <c r="Q84" s="452"/>
    </row>
    <row r="85" spans="1:20" ht="88.5" customHeight="1" x14ac:dyDescent="0.25">
      <c r="A85" s="169" t="s">
        <v>92</v>
      </c>
      <c r="B85" s="170" t="s">
        <v>297</v>
      </c>
      <c r="C85" s="744" t="s">
        <v>207</v>
      </c>
      <c r="D85" s="445">
        <v>0.6</v>
      </c>
      <c r="E85" s="443"/>
      <c r="F85" s="239"/>
      <c r="G85" s="561"/>
      <c r="H85" s="753">
        <f t="shared" si="3"/>
        <v>0.6</v>
      </c>
      <c r="I85" s="441">
        <f t="shared" si="2"/>
        <v>0</v>
      </c>
      <c r="J85" s="239"/>
      <c r="K85" s="562"/>
      <c r="L85" s="563">
        <v>0</v>
      </c>
      <c r="M85" s="444"/>
      <c r="N85" s="617"/>
      <c r="O85" s="564"/>
      <c r="P85" s="501"/>
      <c r="Q85" s="452"/>
    </row>
    <row r="86" spans="1:20" ht="84.75" customHeight="1" x14ac:dyDescent="0.25">
      <c r="A86" s="169" t="s">
        <v>93</v>
      </c>
      <c r="B86" s="170" t="s">
        <v>298</v>
      </c>
      <c r="C86" s="744" t="s">
        <v>207</v>
      </c>
      <c r="D86" s="445">
        <v>45643.199999999997</v>
      </c>
      <c r="E86" s="443"/>
      <c r="F86" s="239"/>
      <c r="G86" s="561"/>
      <c r="H86" s="753">
        <f t="shared" si="3"/>
        <v>45643.199999999997</v>
      </c>
      <c r="I86" s="441">
        <f t="shared" si="2"/>
        <v>0</v>
      </c>
      <c r="J86" s="239"/>
      <c r="K86" s="562"/>
      <c r="L86" s="563">
        <v>45513.756520000003</v>
      </c>
      <c r="M86" s="444"/>
      <c r="N86" s="617"/>
      <c r="O86" s="564"/>
      <c r="P86" s="501"/>
      <c r="Q86" s="452"/>
    </row>
    <row r="87" spans="1:20" ht="63" customHeight="1" x14ac:dyDescent="0.25">
      <c r="A87" s="169" t="s">
        <v>94</v>
      </c>
      <c r="B87" s="170" t="s">
        <v>299</v>
      </c>
      <c r="C87" s="744" t="s">
        <v>207</v>
      </c>
      <c r="D87" s="445">
        <v>8854.6</v>
      </c>
      <c r="E87" s="443"/>
      <c r="F87" s="239"/>
      <c r="G87" s="561"/>
      <c r="H87" s="753">
        <f t="shared" si="3"/>
        <v>8854.6</v>
      </c>
      <c r="I87" s="441">
        <f t="shared" si="2"/>
        <v>0</v>
      </c>
      <c r="J87" s="239"/>
      <c r="K87" s="562"/>
      <c r="L87" s="563">
        <v>8845.3361999999997</v>
      </c>
      <c r="M87" s="444"/>
      <c r="N87" s="617"/>
      <c r="O87" s="564"/>
      <c r="P87" s="501"/>
      <c r="Q87" s="452"/>
    </row>
    <row r="88" spans="1:20" ht="85.5" customHeight="1" x14ac:dyDescent="0.25">
      <c r="A88" s="169" t="s">
        <v>95</v>
      </c>
      <c r="B88" s="170" t="s">
        <v>300</v>
      </c>
      <c r="C88" s="744" t="s">
        <v>207</v>
      </c>
      <c r="D88" s="445">
        <v>0</v>
      </c>
      <c r="E88" s="443"/>
      <c r="F88" s="239"/>
      <c r="G88" s="561"/>
      <c r="H88" s="753"/>
      <c r="I88" s="441">
        <f t="shared" si="2"/>
        <v>0</v>
      </c>
      <c r="J88" s="239"/>
      <c r="K88" s="562"/>
      <c r="L88" s="445">
        <v>0</v>
      </c>
      <c r="M88" s="444"/>
      <c r="N88" s="617"/>
      <c r="O88" s="564"/>
      <c r="P88" s="501"/>
      <c r="Q88" s="452"/>
    </row>
    <row r="89" spans="1:20" s="628" customFormat="1" ht="182.25" customHeight="1" x14ac:dyDescent="0.25">
      <c r="A89" s="170" t="s">
        <v>96</v>
      </c>
      <c r="B89" s="174" t="s">
        <v>23</v>
      </c>
      <c r="C89" s="744" t="s">
        <v>207</v>
      </c>
      <c r="D89" s="620"/>
      <c r="E89" s="478">
        <v>14948.8</v>
      </c>
      <c r="F89" s="478"/>
      <c r="G89" s="621"/>
      <c r="H89" s="754"/>
      <c r="I89" s="479">
        <v>14948.8</v>
      </c>
      <c r="J89" s="478"/>
      <c r="K89" s="622"/>
      <c r="L89" s="623"/>
      <c r="M89" s="478">
        <v>14853.632</v>
      </c>
      <c r="N89" s="380"/>
      <c r="O89" s="624"/>
      <c r="P89" s="625"/>
      <c r="Q89" s="626"/>
      <c r="R89" s="627"/>
      <c r="S89" s="627"/>
    </row>
    <row r="90" spans="1:20" ht="70.5" customHeight="1" x14ac:dyDescent="0.25">
      <c r="A90" s="169" t="s">
        <v>97</v>
      </c>
      <c r="B90" s="174" t="s">
        <v>286</v>
      </c>
      <c r="C90" s="744" t="s">
        <v>207</v>
      </c>
      <c r="D90" s="445"/>
      <c r="E90" s="443">
        <v>631026.9</v>
      </c>
      <c r="F90" s="239"/>
      <c r="G90" s="561"/>
      <c r="H90" s="457"/>
      <c r="I90" s="441">
        <f t="shared" si="2"/>
        <v>631026.9</v>
      </c>
      <c r="J90" s="239"/>
      <c r="K90" s="562"/>
      <c r="L90" s="445"/>
      <c r="M90" s="166">
        <v>630181.44779999997</v>
      </c>
      <c r="N90" s="617"/>
      <c r="O90" s="564"/>
      <c r="P90" s="619"/>
      <c r="Q90" s="452"/>
    </row>
    <row r="91" spans="1:20" ht="41.25" customHeight="1" thickBot="1" x14ac:dyDescent="0.3">
      <c r="A91" s="169" t="s">
        <v>98</v>
      </c>
      <c r="B91" s="170" t="s">
        <v>287</v>
      </c>
      <c r="C91" s="744" t="s">
        <v>207</v>
      </c>
      <c r="D91" s="445"/>
      <c r="E91" s="443">
        <v>17172</v>
      </c>
      <c r="F91" s="239"/>
      <c r="G91" s="561"/>
      <c r="H91" s="457"/>
      <c r="I91" s="441">
        <v>17172</v>
      </c>
      <c r="J91" s="239"/>
      <c r="K91" s="562"/>
      <c r="L91" s="563"/>
      <c r="M91" s="444">
        <v>17157.68</v>
      </c>
      <c r="N91" s="617"/>
      <c r="O91" s="564"/>
      <c r="P91" s="501"/>
      <c r="Q91" s="452"/>
    </row>
    <row r="92" spans="1:20" s="589" customFormat="1" ht="16.5" thickBot="1" x14ac:dyDescent="0.3">
      <c r="A92" s="629"/>
      <c r="B92" s="480" t="s">
        <v>222</v>
      </c>
      <c r="C92" s="735"/>
      <c r="D92" s="481">
        <f>D66</f>
        <v>812524.89999999991</v>
      </c>
      <c r="E92" s="481">
        <f>E66</f>
        <v>1888520</v>
      </c>
      <c r="F92" s="630"/>
      <c r="G92" s="631"/>
      <c r="H92" s="755">
        <f>H66</f>
        <v>836083.89999999991</v>
      </c>
      <c r="I92" s="481">
        <f>I66</f>
        <v>1888520</v>
      </c>
      <c r="J92" s="630"/>
      <c r="K92" s="632"/>
      <c r="L92" s="481">
        <f>L66</f>
        <v>831278.21033999999</v>
      </c>
      <c r="M92" s="481">
        <f>M66</f>
        <v>1880982.3926199996</v>
      </c>
      <c r="N92" s="633"/>
      <c r="O92" s="634"/>
      <c r="P92" s="635"/>
      <c r="Q92" s="584">
        <f>(L92+M92)/(D92+E92)</f>
        <v>1.0041523570970627</v>
      </c>
      <c r="R92" s="585">
        <f>M92/E92</f>
        <v>0.99600872250227668</v>
      </c>
      <c r="S92" s="586">
        <f>L92/D92</f>
        <v>1.0230802900194198</v>
      </c>
      <c r="T92" s="587"/>
    </row>
    <row r="93" spans="1:20" ht="22.5" customHeight="1" thickBot="1" x14ac:dyDescent="0.3">
      <c r="A93" s="896" t="s">
        <v>228</v>
      </c>
      <c r="B93" s="897"/>
      <c r="C93" s="897"/>
      <c r="D93" s="897"/>
      <c r="E93" s="897"/>
      <c r="F93" s="897"/>
      <c r="G93" s="897"/>
      <c r="H93" s="897"/>
      <c r="I93" s="897"/>
      <c r="J93" s="897"/>
      <c r="K93" s="897"/>
      <c r="L93" s="897"/>
      <c r="M93" s="897"/>
      <c r="N93" s="897"/>
      <c r="O93" s="897"/>
      <c r="P93" s="898"/>
      <c r="Q93" s="636">
        <f>D92+E92</f>
        <v>2701044.9</v>
      </c>
      <c r="R93" s="382">
        <f>L92+M92</f>
        <v>2712260.6029599998</v>
      </c>
    </row>
    <row r="94" spans="1:20" ht="107.25" customHeight="1" thickBot="1" x14ac:dyDescent="0.3">
      <c r="A94" s="637" t="s">
        <v>84</v>
      </c>
      <c r="B94" s="392" t="s">
        <v>123</v>
      </c>
      <c r="C94" s="746" t="s">
        <v>586</v>
      </c>
      <c r="D94" s="638">
        <f>D95+D109+D111+D118</f>
        <v>4598.8</v>
      </c>
      <c r="E94" s="639">
        <f>E95+E109+E111+E118</f>
        <v>31910</v>
      </c>
      <c r="F94" s="640"/>
      <c r="G94" s="777"/>
      <c r="H94" s="639">
        <f>H95+H109+H111+H118</f>
        <v>4598.8</v>
      </c>
      <c r="I94" s="639">
        <f>I95+I109+I111+I118</f>
        <v>31910</v>
      </c>
      <c r="J94" s="640"/>
      <c r="K94" s="637"/>
      <c r="L94" s="638">
        <f>L95+L109+L111+L118</f>
        <v>4598.8</v>
      </c>
      <c r="M94" s="639">
        <f>M95+M109+M111+M118</f>
        <v>31426.426000000003</v>
      </c>
      <c r="N94" s="640"/>
      <c r="O94" s="777"/>
      <c r="P94" s="637"/>
      <c r="Q94" s="434"/>
    </row>
    <row r="95" spans="1:20" ht="49.5" customHeight="1" x14ac:dyDescent="0.25">
      <c r="A95" s="404" t="s">
        <v>244</v>
      </c>
      <c r="B95" s="405" t="s">
        <v>303</v>
      </c>
      <c r="C95" s="746" t="s">
        <v>586</v>
      </c>
      <c r="D95" s="778">
        <f>D96+D97+D108</f>
        <v>3500</v>
      </c>
      <c r="E95" s="482">
        <f>E96+E97+E108</f>
        <v>25750</v>
      </c>
      <c r="F95" s="641"/>
      <c r="G95" s="642"/>
      <c r="H95" s="483">
        <f>H96+H97+H108</f>
        <v>3500</v>
      </c>
      <c r="I95" s="482">
        <f>I96+I97+I108</f>
        <v>25750</v>
      </c>
      <c r="J95" s="643"/>
      <c r="K95" s="804"/>
      <c r="L95" s="778">
        <f>L97+L108</f>
        <v>3500</v>
      </c>
      <c r="M95" s="482">
        <f>M96+M97+M108</f>
        <v>25472.771000000001</v>
      </c>
      <c r="N95" s="641"/>
      <c r="O95" s="642"/>
      <c r="P95" s="644"/>
      <c r="Q95" s="452"/>
    </row>
    <row r="96" spans="1:20" ht="114" customHeight="1" x14ac:dyDescent="0.25">
      <c r="A96" s="899" t="s">
        <v>124</v>
      </c>
      <c r="B96" s="901" t="s">
        <v>176</v>
      </c>
      <c r="C96" s="744" t="s">
        <v>502</v>
      </c>
      <c r="D96" s="778"/>
      <c r="E96" s="441">
        <v>14050</v>
      </c>
      <c r="F96" s="525"/>
      <c r="G96" s="575"/>
      <c r="H96" s="756"/>
      <c r="I96" s="441">
        <v>14050</v>
      </c>
      <c r="J96" s="643"/>
      <c r="K96" s="804"/>
      <c r="L96" s="778"/>
      <c r="M96" s="441">
        <f>3896.117+7194.82644+2850</f>
        <v>13940.943439999999</v>
      </c>
      <c r="N96" s="641"/>
      <c r="O96" s="642"/>
      <c r="P96" s="644"/>
      <c r="Q96" s="452"/>
    </row>
    <row r="97" spans="1:17" ht="92.25" customHeight="1" x14ac:dyDescent="0.25">
      <c r="A97" s="900"/>
      <c r="B97" s="902"/>
      <c r="C97" s="903" t="s">
        <v>207</v>
      </c>
      <c r="D97" s="779">
        <v>3500</v>
      </c>
      <c r="E97" s="443">
        <v>1000</v>
      </c>
      <c r="F97" s="239"/>
      <c r="G97" s="561"/>
      <c r="H97" s="484">
        <v>3500</v>
      </c>
      <c r="I97" s="443">
        <v>1000</v>
      </c>
      <c r="J97" s="645"/>
      <c r="K97" s="804"/>
      <c r="L97" s="779">
        <v>3500</v>
      </c>
      <c r="M97" s="443">
        <v>999.82488000000001</v>
      </c>
      <c r="N97" s="646"/>
      <c r="O97" s="647"/>
      <c r="P97" s="648"/>
      <c r="Q97" s="452"/>
    </row>
    <row r="98" spans="1:17" ht="63.75" hidden="1" customHeight="1" x14ac:dyDescent="0.25">
      <c r="A98" s="408" t="s">
        <v>35</v>
      </c>
      <c r="B98" s="380" t="s">
        <v>305</v>
      </c>
      <c r="C98" s="903"/>
      <c r="D98" s="445"/>
      <c r="E98" s="443"/>
      <c r="F98" s="239"/>
      <c r="G98" s="561"/>
      <c r="H98" s="457"/>
      <c r="I98" s="443"/>
      <c r="J98" s="617"/>
      <c r="K98" s="649"/>
      <c r="L98" s="445"/>
      <c r="M98" s="444"/>
      <c r="N98" s="239"/>
      <c r="O98" s="561"/>
      <c r="P98" s="566"/>
      <c r="Q98" s="452"/>
    </row>
    <row r="99" spans="1:17" ht="63.75" hidden="1" customHeight="1" x14ac:dyDescent="0.25">
      <c r="A99" s="245" t="s">
        <v>36</v>
      </c>
      <c r="B99" s="380" t="s">
        <v>306</v>
      </c>
      <c r="C99" s="903"/>
      <c r="D99" s="445"/>
      <c r="E99" s="443"/>
      <c r="F99" s="446"/>
      <c r="G99" s="447"/>
      <c r="H99" s="457"/>
      <c r="I99" s="443"/>
      <c r="J99" s="421"/>
      <c r="K99" s="650"/>
      <c r="L99" s="603"/>
      <c r="M99" s="444"/>
      <c r="N99" s="446"/>
      <c r="O99" s="447"/>
      <c r="P99" s="451"/>
      <c r="Q99" s="452"/>
    </row>
    <row r="100" spans="1:17" ht="76.5" hidden="1" customHeight="1" x14ac:dyDescent="0.25">
      <c r="A100" s="245" t="s">
        <v>37</v>
      </c>
      <c r="B100" s="380" t="s">
        <v>307</v>
      </c>
      <c r="C100" s="903"/>
      <c r="D100" s="445"/>
      <c r="E100" s="443"/>
      <c r="F100" s="446"/>
      <c r="G100" s="447"/>
      <c r="H100" s="457"/>
      <c r="I100" s="443"/>
      <c r="J100" s="421"/>
      <c r="K100" s="650"/>
      <c r="L100" s="603"/>
      <c r="M100" s="444"/>
      <c r="N100" s="446"/>
      <c r="O100" s="447"/>
      <c r="P100" s="451"/>
      <c r="Q100" s="452"/>
    </row>
    <row r="101" spans="1:17" ht="0.75" hidden="1" customHeight="1" x14ac:dyDescent="0.25">
      <c r="A101" s="245" t="s">
        <v>38</v>
      </c>
      <c r="B101" s="380" t="s">
        <v>308</v>
      </c>
      <c r="C101" s="903"/>
      <c r="D101" s="445"/>
      <c r="E101" s="443"/>
      <c r="F101" s="446"/>
      <c r="G101" s="447"/>
      <c r="H101" s="457"/>
      <c r="I101" s="443"/>
      <c r="J101" s="421"/>
      <c r="K101" s="650"/>
      <c r="L101" s="603"/>
      <c r="M101" s="444"/>
      <c r="N101" s="446"/>
      <c r="O101" s="447"/>
      <c r="P101" s="451"/>
      <c r="Q101" s="452"/>
    </row>
    <row r="102" spans="1:17" ht="76.5" hidden="1" customHeight="1" x14ac:dyDescent="0.25">
      <c r="A102" s="245" t="s">
        <v>39</v>
      </c>
      <c r="B102" s="380" t="s">
        <v>31</v>
      </c>
      <c r="C102" s="903"/>
      <c r="D102" s="445"/>
      <c r="E102" s="443"/>
      <c r="F102" s="446"/>
      <c r="G102" s="447"/>
      <c r="H102" s="457"/>
      <c r="I102" s="443"/>
      <c r="J102" s="421"/>
      <c r="K102" s="650"/>
      <c r="L102" s="603"/>
      <c r="M102" s="444"/>
      <c r="N102" s="446"/>
      <c r="O102" s="447"/>
      <c r="P102" s="451"/>
      <c r="Q102" s="452"/>
    </row>
    <row r="103" spans="1:17" ht="63.75" hidden="1" customHeight="1" x14ac:dyDescent="0.25">
      <c r="A103" s="651" t="s">
        <v>40</v>
      </c>
      <c r="B103" s="652" t="s">
        <v>309</v>
      </c>
      <c r="C103" s="747"/>
      <c r="D103" s="598"/>
      <c r="E103" s="441">
        <v>0</v>
      </c>
      <c r="F103" s="599"/>
      <c r="G103" s="600"/>
      <c r="H103" s="456"/>
      <c r="I103" s="441">
        <v>0</v>
      </c>
      <c r="J103" s="506"/>
      <c r="K103" s="508"/>
      <c r="L103" s="602"/>
      <c r="M103" s="442">
        <v>0</v>
      </c>
      <c r="N103" s="599"/>
      <c r="O103" s="600"/>
      <c r="P103" s="510"/>
      <c r="Q103" s="452"/>
    </row>
    <row r="104" spans="1:17" ht="51" hidden="1" customHeight="1" x14ac:dyDescent="0.25">
      <c r="A104" s="653" t="s">
        <v>245</v>
      </c>
      <c r="B104" s="410" t="s">
        <v>310</v>
      </c>
      <c r="C104" s="747"/>
      <c r="D104" s="609"/>
      <c r="E104" s="485">
        <f>E105</f>
        <v>0</v>
      </c>
      <c r="F104" s="610"/>
      <c r="G104" s="611"/>
      <c r="H104" s="752"/>
      <c r="I104" s="485">
        <f>I105</f>
        <v>0</v>
      </c>
      <c r="J104" s="614"/>
      <c r="K104" s="654"/>
      <c r="L104" s="655"/>
      <c r="M104" s="485">
        <f>M105</f>
        <v>0</v>
      </c>
      <c r="N104" s="610"/>
      <c r="O104" s="611"/>
      <c r="P104" s="616"/>
      <c r="Q104" s="452"/>
    </row>
    <row r="105" spans="1:17" ht="63.75" hidden="1" customHeight="1" x14ac:dyDescent="0.25">
      <c r="A105" s="653" t="s">
        <v>179</v>
      </c>
      <c r="B105" s="410" t="s">
        <v>311</v>
      </c>
      <c r="C105" s="747"/>
      <c r="D105" s="609"/>
      <c r="E105" s="485">
        <f>E106+E107</f>
        <v>0</v>
      </c>
      <c r="F105" s="610"/>
      <c r="G105" s="611"/>
      <c r="H105" s="752"/>
      <c r="I105" s="485">
        <f>I106+I107</f>
        <v>0</v>
      </c>
      <c r="J105" s="614"/>
      <c r="K105" s="654"/>
      <c r="L105" s="655"/>
      <c r="M105" s="485">
        <f>M106+M107</f>
        <v>0</v>
      </c>
      <c r="N105" s="610"/>
      <c r="O105" s="611"/>
      <c r="P105" s="616"/>
      <c r="Q105" s="452"/>
    </row>
    <row r="106" spans="1:17" ht="76.5" hidden="1" customHeight="1" x14ac:dyDescent="0.25">
      <c r="A106" s="245" t="s">
        <v>172</v>
      </c>
      <c r="B106" s="380" t="s">
        <v>306</v>
      </c>
      <c r="C106" s="747"/>
      <c r="D106" s="445"/>
      <c r="E106" s="443"/>
      <c r="F106" s="446"/>
      <c r="G106" s="447"/>
      <c r="H106" s="457"/>
      <c r="I106" s="443"/>
      <c r="J106" s="421"/>
      <c r="K106" s="650"/>
      <c r="L106" s="603"/>
      <c r="M106" s="444"/>
      <c r="N106" s="446"/>
      <c r="O106" s="447"/>
      <c r="P106" s="451"/>
      <c r="Q106" s="452"/>
    </row>
    <row r="107" spans="1:17" ht="167.25" hidden="1" customHeight="1" x14ac:dyDescent="0.25">
      <c r="A107" s="245" t="s">
        <v>173</v>
      </c>
      <c r="B107" s="380" t="s">
        <v>312</v>
      </c>
      <c r="C107" s="747"/>
      <c r="D107" s="445"/>
      <c r="E107" s="443"/>
      <c r="F107" s="446"/>
      <c r="G107" s="447"/>
      <c r="H107" s="457"/>
      <c r="I107" s="443"/>
      <c r="J107" s="421"/>
      <c r="K107" s="650"/>
      <c r="L107" s="603"/>
      <c r="M107" s="444"/>
      <c r="N107" s="446"/>
      <c r="O107" s="447"/>
      <c r="P107" s="451"/>
      <c r="Q107" s="452"/>
    </row>
    <row r="108" spans="1:17" ht="135" customHeight="1" x14ac:dyDescent="0.25">
      <c r="A108" s="408" t="s">
        <v>177</v>
      </c>
      <c r="B108" s="174" t="s">
        <v>178</v>
      </c>
      <c r="C108" s="744" t="s">
        <v>502</v>
      </c>
      <c r="D108" s="445"/>
      <c r="E108" s="443">
        <v>10700</v>
      </c>
      <c r="F108" s="446"/>
      <c r="G108" s="447"/>
      <c r="H108" s="457"/>
      <c r="I108" s="443">
        <v>10700</v>
      </c>
      <c r="J108" s="421"/>
      <c r="K108" s="650"/>
      <c r="L108" s="603"/>
      <c r="M108" s="444">
        <v>10532.00268</v>
      </c>
      <c r="N108" s="446"/>
      <c r="O108" s="447"/>
      <c r="P108" s="451"/>
      <c r="Q108" s="452"/>
    </row>
    <row r="109" spans="1:17" ht="91.5" customHeight="1" x14ac:dyDescent="0.25">
      <c r="A109" s="656" t="s">
        <v>245</v>
      </c>
      <c r="B109" s="741" t="s">
        <v>310</v>
      </c>
      <c r="C109" s="736" t="s">
        <v>207</v>
      </c>
      <c r="D109" s="445">
        <f>D110</f>
        <v>848.8</v>
      </c>
      <c r="E109" s="457">
        <f>E110</f>
        <v>800</v>
      </c>
      <c r="F109" s="446"/>
      <c r="G109" s="447"/>
      <c r="H109" s="445">
        <f>H110</f>
        <v>848.8</v>
      </c>
      <c r="I109" s="457">
        <f>I110</f>
        <v>800</v>
      </c>
      <c r="J109" s="421"/>
      <c r="K109" s="650"/>
      <c r="L109" s="445">
        <f>L110</f>
        <v>848.8</v>
      </c>
      <c r="M109" s="457">
        <f>M110</f>
        <v>800</v>
      </c>
      <c r="N109" s="446"/>
      <c r="O109" s="447"/>
      <c r="P109" s="451"/>
      <c r="Q109" s="452"/>
    </row>
    <row r="110" spans="1:17" ht="66" customHeight="1" x14ac:dyDescent="0.25">
      <c r="A110" s="408" t="s">
        <v>179</v>
      </c>
      <c r="B110" s="486" t="s">
        <v>311</v>
      </c>
      <c r="C110" s="736" t="s">
        <v>207</v>
      </c>
      <c r="D110" s="445">
        <v>848.8</v>
      </c>
      <c r="E110" s="443">
        <v>800</v>
      </c>
      <c r="F110" s="446"/>
      <c r="G110" s="447"/>
      <c r="H110" s="457">
        <v>848.8</v>
      </c>
      <c r="I110" s="443">
        <v>800</v>
      </c>
      <c r="J110" s="421"/>
      <c r="K110" s="650"/>
      <c r="L110" s="603">
        <v>848.8</v>
      </c>
      <c r="M110" s="444">
        <v>800</v>
      </c>
      <c r="N110" s="446"/>
      <c r="O110" s="447"/>
      <c r="P110" s="451"/>
      <c r="Q110" s="452"/>
    </row>
    <row r="111" spans="1:17" ht="38.25" x14ac:dyDescent="0.25">
      <c r="A111" s="657" t="s">
        <v>246</v>
      </c>
      <c r="B111" s="410" t="s">
        <v>313</v>
      </c>
      <c r="C111" s="736" t="s">
        <v>207</v>
      </c>
      <c r="D111" s="780">
        <f>D112+D113</f>
        <v>0</v>
      </c>
      <c r="E111" s="485">
        <f>E112+E113</f>
        <v>710</v>
      </c>
      <c r="F111" s="610"/>
      <c r="G111" s="611"/>
      <c r="H111" s="757">
        <f>H112+H113</f>
        <v>0</v>
      </c>
      <c r="I111" s="485">
        <f>I112+I113</f>
        <v>710</v>
      </c>
      <c r="J111" s="658"/>
      <c r="K111" s="659"/>
      <c r="L111" s="780">
        <f>L112+L113</f>
        <v>0</v>
      </c>
      <c r="M111" s="485">
        <f>M112+M113</f>
        <v>641.4</v>
      </c>
      <c r="N111" s="610"/>
      <c r="O111" s="611"/>
      <c r="P111" s="616"/>
      <c r="Q111" s="452"/>
    </row>
    <row r="112" spans="1:17" ht="78" customHeight="1" x14ac:dyDescent="0.25">
      <c r="A112" s="411" t="s">
        <v>301</v>
      </c>
      <c r="B112" s="380" t="s">
        <v>314</v>
      </c>
      <c r="C112" s="736" t="s">
        <v>207</v>
      </c>
      <c r="D112" s="445"/>
      <c r="E112" s="443">
        <v>70</v>
      </c>
      <c r="F112" s="446"/>
      <c r="G112" s="447"/>
      <c r="H112" s="457"/>
      <c r="I112" s="443">
        <f t="shared" ref="I112:I117" si="4">E112</f>
        <v>70</v>
      </c>
      <c r="J112" s="660"/>
      <c r="K112" s="661"/>
      <c r="L112" s="603"/>
      <c r="M112" s="444">
        <v>70</v>
      </c>
      <c r="N112" s="446"/>
      <c r="O112" s="447"/>
      <c r="P112" s="451"/>
      <c r="Q112" s="452"/>
    </row>
    <row r="113" spans="1:19" ht="142.5" customHeight="1" x14ac:dyDescent="0.25">
      <c r="A113" s="408" t="s">
        <v>302</v>
      </c>
      <c r="B113" s="380" t="s">
        <v>315</v>
      </c>
      <c r="C113" s="736" t="s">
        <v>207</v>
      </c>
      <c r="D113" s="780">
        <f>D114+D115+D116+D117</f>
        <v>0</v>
      </c>
      <c r="E113" s="485">
        <f>E114+E115+E116+E117</f>
        <v>640</v>
      </c>
      <c r="F113" s="610"/>
      <c r="G113" s="611"/>
      <c r="H113" s="757">
        <f>H114+H115+H116+H117</f>
        <v>0</v>
      </c>
      <c r="I113" s="443">
        <f t="shared" si="4"/>
        <v>640</v>
      </c>
      <c r="J113" s="658"/>
      <c r="K113" s="659"/>
      <c r="L113" s="780">
        <f>L114+L115+L116+L117</f>
        <v>0</v>
      </c>
      <c r="M113" s="485">
        <f>M114+M115+M116+M117</f>
        <v>571.4</v>
      </c>
      <c r="N113" s="610"/>
      <c r="O113" s="611"/>
      <c r="P113" s="616"/>
      <c r="Q113" s="452"/>
    </row>
    <row r="114" spans="1:19" ht="134.25" customHeight="1" x14ac:dyDescent="0.25">
      <c r="A114" s="662" t="s">
        <v>180</v>
      </c>
      <c r="B114" s="380" t="s">
        <v>316</v>
      </c>
      <c r="C114" s="736" t="s">
        <v>207</v>
      </c>
      <c r="D114" s="445"/>
      <c r="E114" s="443">
        <v>70</v>
      </c>
      <c r="F114" s="446"/>
      <c r="G114" s="447"/>
      <c r="H114" s="457"/>
      <c r="I114" s="443">
        <f t="shared" si="4"/>
        <v>70</v>
      </c>
      <c r="J114" s="663"/>
      <c r="K114" s="664"/>
      <c r="L114" s="665"/>
      <c r="M114" s="443">
        <v>69.650000000000006</v>
      </c>
      <c r="N114" s="446"/>
      <c r="O114" s="447"/>
      <c r="P114" s="451"/>
      <c r="Q114" s="452"/>
    </row>
    <row r="115" spans="1:19" ht="51" x14ac:dyDescent="0.25">
      <c r="A115" s="662" t="s">
        <v>181</v>
      </c>
      <c r="B115" s="380" t="s">
        <v>317</v>
      </c>
      <c r="C115" s="736" t="s">
        <v>207</v>
      </c>
      <c r="D115" s="445"/>
      <c r="E115" s="443">
        <v>190</v>
      </c>
      <c r="F115" s="446"/>
      <c r="G115" s="447"/>
      <c r="H115" s="457"/>
      <c r="I115" s="443">
        <f t="shared" si="4"/>
        <v>190</v>
      </c>
      <c r="J115" s="663"/>
      <c r="K115" s="664"/>
      <c r="L115" s="665"/>
      <c r="M115" s="443">
        <v>121.75</v>
      </c>
      <c r="N115" s="446"/>
      <c r="O115" s="447"/>
      <c r="P115" s="451"/>
      <c r="Q115" s="666"/>
    </row>
    <row r="116" spans="1:19" ht="51" x14ac:dyDescent="0.25">
      <c r="A116" s="662" t="s">
        <v>182</v>
      </c>
      <c r="B116" s="380" t="s">
        <v>318</v>
      </c>
      <c r="C116" s="736" t="s">
        <v>207</v>
      </c>
      <c r="D116" s="445"/>
      <c r="E116" s="443">
        <v>240</v>
      </c>
      <c r="F116" s="446"/>
      <c r="G116" s="447"/>
      <c r="H116" s="457"/>
      <c r="I116" s="443">
        <f t="shared" si="4"/>
        <v>240</v>
      </c>
      <c r="J116" s="663"/>
      <c r="K116" s="664"/>
      <c r="L116" s="665"/>
      <c r="M116" s="443">
        <v>240</v>
      </c>
      <c r="N116" s="446"/>
      <c r="O116" s="447"/>
      <c r="P116" s="451"/>
      <c r="Q116" s="452"/>
    </row>
    <row r="117" spans="1:19" ht="38.25" x14ac:dyDescent="0.25">
      <c r="A117" s="662" t="s">
        <v>183</v>
      </c>
      <c r="B117" s="380" t="s">
        <v>319</v>
      </c>
      <c r="C117" s="736" t="s">
        <v>207</v>
      </c>
      <c r="D117" s="445"/>
      <c r="E117" s="443">
        <v>140</v>
      </c>
      <c r="F117" s="446"/>
      <c r="G117" s="447"/>
      <c r="H117" s="457"/>
      <c r="I117" s="443">
        <f t="shared" si="4"/>
        <v>140</v>
      </c>
      <c r="J117" s="663"/>
      <c r="K117" s="664"/>
      <c r="L117" s="665"/>
      <c r="M117" s="443">
        <v>140</v>
      </c>
      <c r="N117" s="446"/>
      <c r="O117" s="447"/>
      <c r="P117" s="451"/>
      <c r="Q117" s="452"/>
    </row>
    <row r="118" spans="1:19" x14ac:dyDescent="0.25">
      <c r="A118" s="653" t="s">
        <v>247</v>
      </c>
      <c r="B118" s="410" t="s">
        <v>229</v>
      </c>
      <c r="C118" s="736" t="s">
        <v>207</v>
      </c>
      <c r="D118" s="781">
        <f>D119+D120</f>
        <v>250</v>
      </c>
      <c r="E118" s="485">
        <f>E119+E120</f>
        <v>4650</v>
      </c>
      <c r="F118" s="610"/>
      <c r="G118" s="611"/>
      <c r="H118" s="758">
        <f>H119+H120</f>
        <v>250</v>
      </c>
      <c r="I118" s="485">
        <f>I119+I120</f>
        <v>4650</v>
      </c>
      <c r="J118" s="658"/>
      <c r="K118" s="659"/>
      <c r="L118" s="781">
        <f>L119+L120</f>
        <v>250</v>
      </c>
      <c r="M118" s="485">
        <f>M119+M120</f>
        <v>4512.2550000000001</v>
      </c>
      <c r="N118" s="610"/>
      <c r="O118" s="611"/>
      <c r="P118" s="616"/>
      <c r="Q118" s="452"/>
    </row>
    <row r="119" spans="1:19" ht="25.5" x14ac:dyDescent="0.25">
      <c r="A119" s="245" t="s">
        <v>184</v>
      </c>
      <c r="B119" s="380" t="s">
        <v>320</v>
      </c>
      <c r="C119" s="736" t="s">
        <v>207</v>
      </c>
      <c r="D119" s="606"/>
      <c r="E119" s="443">
        <v>4500</v>
      </c>
      <c r="F119" s="446"/>
      <c r="G119" s="447"/>
      <c r="H119" s="457"/>
      <c r="I119" s="443">
        <v>4500</v>
      </c>
      <c r="J119" s="660"/>
      <c r="K119" s="661"/>
      <c r="L119" s="603"/>
      <c r="M119" s="166">
        <v>4362.2550000000001</v>
      </c>
      <c r="N119" s="446"/>
      <c r="O119" s="447"/>
      <c r="P119" s="451"/>
      <c r="Q119" s="452"/>
    </row>
    <row r="120" spans="1:19" ht="25.5" x14ac:dyDescent="0.25">
      <c r="A120" s="245" t="s">
        <v>164</v>
      </c>
      <c r="B120" s="380" t="s">
        <v>163</v>
      </c>
      <c r="C120" s="736" t="s">
        <v>207</v>
      </c>
      <c r="D120" s="606">
        <v>250</v>
      </c>
      <c r="E120" s="443">
        <v>150</v>
      </c>
      <c r="F120" s="446"/>
      <c r="G120" s="447"/>
      <c r="H120" s="457">
        <v>250</v>
      </c>
      <c r="I120" s="443">
        <v>150</v>
      </c>
      <c r="J120" s="660"/>
      <c r="K120" s="661"/>
      <c r="L120" s="603">
        <v>250</v>
      </c>
      <c r="M120" s="166">
        <v>150</v>
      </c>
      <c r="N120" s="446"/>
      <c r="O120" s="447"/>
      <c r="P120" s="451"/>
      <c r="Q120" s="452"/>
    </row>
    <row r="121" spans="1:19" ht="76.5" x14ac:dyDescent="0.25">
      <c r="A121" s="409" t="s">
        <v>119</v>
      </c>
      <c r="B121" s="410" t="s">
        <v>169</v>
      </c>
      <c r="C121" s="736" t="s">
        <v>207</v>
      </c>
      <c r="D121" s="606">
        <f>D122</f>
        <v>5286.7</v>
      </c>
      <c r="E121" s="524">
        <f>E122</f>
        <v>0</v>
      </c>
      <c r="F121" s="524"/>
      <c r="G121" s="782"/>
      <c r="H121" s="574">
        <f>H122</f>
        <v>5286.7</v>
      </c>
      <c r="I121" s="524">
        <f>I122</f>
        <v>0</v>
      </c>
      <c r="J121" s="524"/>
      <c r="K121" s="805"/>
      <c r="L121" s="606">
        <f>L122</f>
        <v>5027.2790000000005</v>
      </c>
      <c r="M121" s="524">
        <f>M122</f>
        <v>0</v>
      </c>
      <c r="N121" s="446"/>
      <c r="O121" s="447"/>
      <c r="P121" s="451"/>
      <c r="Q121" s="452"/>
    </row>
    <row r="122" spans="1:19" ht="129" customHeight="1" thickBot="1" x14ac:dyDescent="0.3">
      <c r="A122" s="667" t="s">
        <v>20</v>
      </c>
      <c r="B122" s="668" t="s">
        <v>337</v>
      </c>
      <c r="C122" s="736" t="s">
        <v>207</v>
      </c>
      <c r="D122" s="783">
        <v>5286.7</v>
      </c>
      <c r="E122" s="459"/>
      <c r="F122" s="669"/>
      <c r="G122" s="670"/>
      <c r="H122" s="671">
        <v>5286.7</v>
      </c>
      <c r="I122" s="459"/>
      <c r="J122" s="672"/>
      <c r="K122" s="673"/>
      <c r="L122" s="811">
        <v>5027.2790000000005</v>
      </c>
      <c r="M122" s="462"/>
      <c r="N122" s="669"/>
      <c r="O122" s="670"/>
      <c r="P122" s="674"/>
      <c r="Q122" s="452"/>
    </row>
    <row r="123" spans="1:19" s="589" customFormat="1" ht="19.5" customHeight="1" thickBot="1" x14ac:dyDescent="0.3">
      <c r="A123" s="675"/>
      <c r="B123" s="467" t="s">
        <v>222</v>
      </c>
      <c r="C123" s="737"/>
      <c r="D123" s="784">
        <f>D94+D121</f>
        <v>9885.5</v>
      </c>
      <c r="E123" s="487">
        <f>E94</f>
        <v>31910</v>
      </c>
      <c r="F123" s="676"/>
      <c r="G123" s="677"/>
      <c r="H123" s="759">
        <f>H94+H121</f>
        <v>9885.5</v>
      </c>
      <c r="I123" s="487">
        <f>I94</f>
        <v>31910</v>
      </c>
      <c r="J123" s="678"/>
      <c r="K123" s="679"/>
      <c r="L123" s="784">
        <f>L94+L121</f>
        <v>9626.0790000000015</v>
      </c>
      <c r="M123" s="487">
        <f>M94</f>
        <v>31426.426000000003</v>
      </c>
      <c r="N123" s="580"/>
      <c r="O123" s="581"/>
      <c r="P123" s="583"/>
      <c r="Q123" s="584">
        <f>(L123+M123)/(D123+E123)</f>
        <v>0.98222308621741583</v>
      </c>
      <c r="R123" s="585">
        <f>M123/E123</f>
        <v>0.98484569100595432</v>
      </c>
      <c r="S123" s="586">
        <f>L123/D123</f>
        <v>0.97375742248748187</v>
      </c>
    </row>
    <row r="124" spans="1:19" s="589" customFormat="1" ht="15.75" hidden="1" thickBot="1" x14ac:dyDescent="0.3">
      <c r="A124" s="680"/>
      <c r="B124" s="472"/>
      <c r="C124" s="738"/>
      <c r="D124" s="785"/>
      <c r="E124" s="488"/>
      <c r="F124" s="681"/>
      <c r="G124" s="786"/>
      <c r="H124" s="488"/>
      <c r="I124" s="488"/>
      <c r="J124" s="682"/>
      <c r="K124" s="682"/>
      <c r="L124" s="785"/>
      <c r="M124" s="488"/>
      <c r="N124" s="591"/>
      <c r="O124" s="776"/>
      <c r="P124" s="583"/>
      <c r="Q124" s="683">
        <f>L123+M123</f>
        <v>41052.505000000005</v>
      </c>
      <c r="R124" s="586"/>
      <c r="S124" s="586"/>
    </row>
    <row r="125" spans="1:19" ht="19.5" thickBot="1" x14ac:dyDescent="0.35">
      <c r="A125" s="877" t="s">
        <v>185</v>
      </c>
      <c r="B125" s="878"/>
      <c r="C125" s="878"/>
      <c r="D125" s="878"/>
      <c r="E125" s="878"/>
      <c r="F125" s="878"/>
      <c r="G125" s="878"/>
      <c r="H125" s="878"/>
      <c r="I125" s="878"/>
      <c r="J125" s="878"/>
      <c r="K125" s="878"/>
      <c r="L125" s="878"/>
      <c r="M125" s="878"/>
      <c r="N125" s="878"/>
      <c r="O125" s="878"/>
      <c r="P125" s="879"/>
      <c r="Q125" s="452"/>
    </row>
    <row r="126" spans="1:19" ht="63.75" customHeight="1" x14ac:dyDescent="0.25">
      <c r="A126" s="403" t="s">
        <v>84</v>
      </c>
      <c r="B126" s="392" t="s">
        <v>186</v>
      </c>
      <c r="C126" s="729" t="s">
        <v>359</v>
      </c>
      <c r="D126" s="684">
        <f>D127+D128+D129+D130+D131+D132</f>
        <v>199089.4</v>
      </c>
      <c r="E126" s="685">
        <f>E127+E128+E129+E130+E131+E132</f>
        <v>36621.764000000003</v>
      </c>
      <c r="F126" s="686"/>
      <c r="G126" s="787"/>
      <c r="H126" s="684">
        <f>H127+H128+H129+H130+H131+H132</f>
        <v>196473.8</v>
      </c>
      <c r="I126" s="760">
        <f>I127+I128+I129+I130+I131+I132</f>
        <v>36621.764000000003</v>
      </c>
      <c r="J126" s="686"/>
      <c r="K126" s="687"/>
      <c r="L126" s="684">
        <f>L127+L128+L129+L130+L131+L132</f>
        <v>196265.67</v>
      </c>
      <c r="M126" s="760">
        <f>M127+M128+M129+M130+M131+M132</f>
        <v>34439.8272</v>
      </c>
      <c r="N126" s="686"/>
      <c r="O126" s="688"/>
      <c r="P126" s="687"/>
      <c r="Q126" s="452"/>
    </row>
    <row r="127" spans="1:19" ht="51" x14ac:dyDescent="0.25">
      <c r="A127" s="416" t="s">
        <v>244</v>
      </c>
      <c r="B127" s="417" t="s">
        <v>231</v>
      </c>
      <c r="C127" s="742" t="s">
        <v>170</v>
      </c>
      <c r="D127" s="490"/>
      <c r="E127" s="489">
        <v>29086.266</v>
      </c>
      <c r="F127" s="689"/>
      <c r="G127" s="690"/>
      <c r="H127" s="761"/>
      <c r="I127" s="489">
        <v>29086.266</v>
      </c>
      <c r="J127" s="689"/>
      <c r="K127" s="691"/>
      <c r="L127" s="490"/>
      <c r="M127" s="491">
        <v>27931.005000000001</v>
      </c>
      <c r="N127" s="506"/>
      <c r="O127" s="507"/>
      <c r="P127" s="577"/>
      <c r="Q127" s="452"/>
    </row>
    <row r="128" spans="1:19" ht="72.75" customHeight="1" thickBot="1" x14ac:dyDescent="0.4">
      <c r="A128" s="692" t="s">
        <v>245</v>
      </c>
      <c r="B128" s="174" t="s">
        <v>55</v>
      </c>
      <c r="C128" s="742" t="s">
        <v>170</v>
      </c>
      <c r="D128" s="495"/>
      <c r="E128" s="492">
        <v>3351.998</v>
      </c>
      <c r="F128" s="497"/>
      <c r="G128" s="498"/>
      <c r="H128" s="762"/>
      <c r="I128" s="492">
        <v>3351.998</v>
      </c>
      <c r="J128" s="497"/>
      <c r="K128" s="499"/>
      <c r="L128" s="693"/>
      <c r="M128" s="492">
        <v>3323.6970000000001</v>
      </c>
      <c r="N128" s="421"/>
      <c r="O128" s="450"/>
      <c r="P128" s="451"/>
      <c r="Q128" s="452"/>
      <c r="R128" s="694"/>
    </row>
    <row r="129" spans="1:20" ht="30.75" customHeight="1" x14ac:dyDescent="0.25">
      <c r="A129" s="695" t="s">
        <v>246</v>
      </c>
      <c r="B129" s="174" t="s">
        <v>53</v>
      </c>
      <c r="C129" s="729" t="s">
        <v>359</v>
      </c>
      <c r="D129" s="495"/>
      <c r="E129" s="492">
        <v>4051.7269999999999</v>
      </c>
      <c r="F129" s="497"/>
      <c r="G129" s="498"/>
      <c r="H129" s="762"/>
      <c r="I129" s="489">
        <f>2803.75+1247.977</f>
        <v>4051.7269999999999</v>
      </c>
      <c r="J129" s="497"/>
      <c r="K129" s="499"/>
      <c r="L129" s="693"/>
      <c r="M129" s="492">
        <f>2523.2272+540.127</f>
        <v>3063.3541999999998</v>
      </c>
      <c r="N129" s="421"/>
      <c r="O129" s="450"/>
      <c r="P129" s="451"/>
      <c r="Q129" s="696" t="s">
        <v>363</v>
      </c>
    </row>
    <row r="130" spans="1:20" ht="178.5" customHeight="1" thickBot="1" x14ac:dyDescent="0.3">
      <c r="A130" s="247" t="s">
        <v>247</v>
      </c>
      <c r="B130" s="174" t="s">
        <v>187</v>
      </c>
      <c r="C130" s="742" t="s">
        <v>170</v>
      </c>
      <c r="D130" s="495"/>
      <c r="E130" s="492">
        <v>10</v>
      </c>
      <c r="F130" s="497"/>
      <c r="G130" s="498"/>
      <c r="H130" s="762"/>
      <c r="I130" s="489">
        <f>E130</f>
        <v>10</v>
      </c>
      <c r="J130" s="497"/>
      <c r="K130" s="499"/>
      <c r="L130" s="693"/>
      <c r="M130" s="493">
        <v>0</v>
      </c>
      <c r="N130" s="421"/>
      <c r="O130" s="450"/>
      <c r="P130" s="451"/>
      <c r="Q130" s="452"/>
    </row>
    <row r="131" spans="1:20" ht="25.5" x14ac:dyDescent="0.25">
      <c r="A131" s="650" t="s">
        <v>248</v>
      </c>
      <c r="B131" s="174" t="s">
        <v>188</v>
      </c>
      <c r="C131" s="729" t="s">
        <v>359</v>
      </c>
      <c r="D131" s="495"/>
      <c r="E131" s="492">
        <v>121.773</v>
      </c>
      <c r="F131" s="497"/>
      <c r="G131" s="498"/>
      <c r="H131" s="762"/>
      <c r="I131" s="489">
        <f>21.773+100</f>
        <v>121.773</v>
      </c>
      <c r="J131" s="497"/>
      <c r="K131" s="499"/>
      <c r="L131" s="693"/>
      <c r="M131" s="492">
        <f>21.773+99.998</f>
        <v>121.771</v>
      </c>
      <c r="N131" s="421"/>
      <c r="O131" s="450"/>
      <c r="P131" s="451"/>
      <c r="Q131" s="452"/>
    </row>
    <row r="132" spans="1:20" ht="168.75" customHeight="1" x14ac:dyDescent="0.25">
      <c r="A132" s="494" t="s">
        <v>18</v>
      </c>
      <c r="B132" s="192" t="s">
        <v>485</v>
      </c>
      <c r="C132" s="742" t="s">
        <v>170</v>
      </c>
      <c r="D132" s="495">
        <v>199089.4</v>
      </c>
      <c r="E132" s="496"/>
      <c r="F132" s="497"/>
      <c r="G132" s="498"/>
      <c r="H132" s="762">
        <v>196473.8</v>
      </c>
      <c r="I132" s="489">
        <f>E132</f>
        <v>0</v>
      </c>
      <c r="J132" s="497"/>
      <c r="K132" s="499"/>
      <c r="L132" s="500">
        <v>196265.67</v>
      </c>
      <c r="M132" s="496"/>
      <c r="N132" s="421"/>
      <c r="O132" s="450"/>
      <c r="P132" s="501"/>
      <c r="Q132" s="452"/>
    </row>
    <row r="133" spans="1:20" ht="67.5" customHeight="1" x14ac:dyDescent="0.25">
      <c r="A133" s="419" t="s">
        <v>119</v>
      </c>
      <c r="B133" s="420" t="s">
        <v>189</v>
      </c>
      <c r="C133" s="742" t="s">
        <v>170</v>
      </c>
      <c r="D133" s="495">
        <f>D134+D135</f>
        <v>0</v>
      </c>
      <c r="E133" s="500">
        <f>E134+E135</f>
        <v>63.72</v>
      </c>
      <c r="F133" s="497"/>
      <c r="G133" s="498"/>
      <c r="H133" s="495">
        <f>H134+H135</f>
        <v>0</v>
      </c>
      <c r="I133" s="762">
        <f>I134+I135</f>
        <v>63.72</v>
      </c>
      <c r="J133" s="497"/>
      <c r="K133" s="499"/>
      <c r="L133" s="495">
        <f>L134+L135</f>
        <v>0</v>
      </c>
      <c r="M133" s="762">
        <f>M134+M135</f>
        <v>63.72</v>
      </c>
      <c r="N133" s="421"/>
      <c r="O133" s="450"/>
      <c r="P133" s="451"/>
      <c r="Q133" s="452"/>
    </row>
    <row r="134" spans="1:20" ht="143.25" customHeight="1" x14ac:dyDescent="0.25">
      <c r="A134" s="247" t="s">
        <v>20</v>
      </c>
      <c r="B134" s="174" t="s">
        <v>54</v>
      </c>
      <c r="C134" s="742" t="s">
        <v>170</v>
      </c>
      <c r="D134" s="495"/>
      <c r="E134" s="492"/>
      <c r="F134" s="497"/>
      <c r="G134" s="498"/>
      <c r="H134" s="762"/>
      <c r="I134" s="492">
        <f>E134</f>
        <v>0</v>
      </c>
      <c r="J134" s="497"/>
      <c r="K134" s="499"/>
      <c r="L134" s="693"/>
      <c r="M134" s="493">
        <v>0</v>
      </c>
      <c r="N134" s="421"/>
      <c r="O134" s="450"/>
      <c r="P134" s="451"/>
      <c r="Q134" s="452"/>
    </row>
    <row r="135" spans="1:20" ht="46.5" customHeight="1" thickBot="1" x14ac:dyDescent="0.3">
      <c r="A135" s="650" t="s">
        <v>21</v>
      </c>
      <c r="B135" s="174" t="s">
        <v>52</v>
      </c>
      <c r="C135" s="742" t="s">
        <v>170</v>
      </c>
      <c r="D135" s="495"/>
      <c r="E135" s="493">
        <v>63.72</v>
      </c>
      <c r="F135" s="497"/>
      <c r="G135" s="498"/>
      <c r="H135" s="762"/>
      <c r="I135" s="492">
        <f>E135</f>
        <v>63.72</v>
      </c>
      <c r="J135" s="497"/>
      <c r="K135" s="499"/>
      <c r="L135" s="693"/>
      <c r="M135" s="493">
        <v>63.72</v>
      </c>
      <c r="N135" s="421"/>
      <c r="O135" s="450"/>
      <c r="P135" s="451"/>
      <c r="Q135" s="452"/>
    </row>
    <row r="136" spans="1:20" s="589" customFormat="1" ht="16.5" thickBot="1" x14ac:dyDescent="0.3">
      <c r="A136" s="579"/>
      <c r="B136" s="467" t="s">
        <v>222</v>
      </c>
      <c r="C136" s="737"/>
      <c r="D136" s="503">
        <f>D126+D133</f>
        <v>199089.4</v>
      </c>
      <c r="E136" s="503">
        <f>E126+E133</f>
        <v>36685.484000000004</v>
      </c>
      <c r="F136" s="697"/>
      <c r="G136" s="698"/>
      <c r="H136" s="763">
        <f>H126+H133</f>
        <v>196473.8</v>
      </c>
      <c r="I136" s="503">
        <f>I126+I133</f>
        <v>36685.484000000004</v>
      </c>
      <c r="J136" s="580"/>
      <c r="K136" s="699"/>
      <c r="L136" s="503">
        <f>L126+L133</f>
        <v>196265.67</v>
      </c>
      <c r="M136" s="503">
        <f>M126+M133</f>
        <v>34503.547200000001</v>
      </c>
      <c r="N136" s="700"/>
      <c r="O136" s="582"/>
      <c r="P136" s="583"/>
      <c r="Q136" s="584">
        <f>(L136+M136)/(H136+I136)*100</f>
        <v>98.974921024375774</v>
      </c>
      <c r="R136" s="584">
        <f>(L136+M136)/(D136+E136)</f>
        <v>0.97876929588479844</v>
      </c>
      <c r="S136" s="586"/>
      <c r="T136" s="587"/>
    </row>
    <row r="137" spans="1:20" s="589" customFormat="1" ht="19.5" customHeight="1" x14ac:dyDescent="0.3">
      <c r="A137" s="866" t="s">
        <v>232</v>
      </c>
      <c r="B137" s="867"/>
      <c r="C137" s="867"/>
      <c r="D137" s="867"/>
      <c r="E137" s="867"/>
      <c r="F137" s="867"/>
      <c r="G137" s="867"/>
      <c r="H137" s="867"/>
      <c r="I137" s="867"/>
      <c r="J137" s="867"/>
      <c r="K137" s="867"/>
      <c r="L137" s="867"/>
      <c r="M137" s="867"/>
      <c r="N137" s="867"/>
      <c r="O137" s="867"/>
      <c r="P137" s="868"/>
      <c r="Q137" s="452"/>
      <c r="R137" s="586"/>
      <c r="S137" s="586"/>
    </row>
    <row r="138" spans="1:20" s="702" customFormat="1" ht="51" x14ac:dyDescent="0.2">
      <c r="A138" s="379" t="s">
        <v>84</v>
      </c>
      <c r="B138" s="410" t="s">
        <v>190</v>
      </c>
      <c r="C138" s="742" t="s">
        <v>170</v>
      </c>
      <c r="D138" s="788">
        <f>D139+D140+D141</f>
        <v>4784.5978999999998</v>
      </c>
      <c r="E138" s="428">
        <f>E139+E140+E141</f>
        <v>313.09999999999997</v>
      </c>
      <c r="F138" s="428"/>
      <c r="G138" s="789"/>
      <c r="H138" s="764">
        <f>H139+H140+H141</f>
        <v>4784.5978999999998</v>
      </c>
      <c r="I138" s="428">
        <f>I139+I140+I141</f>
        <v>313.10000000000002</v>
      </c>
      <c r="J138" s="428"/>
      <c r="K138" s="806"/>
      <c r="L138" s="788">
        <f>L139+L140+L141</f>
        <v>4768.6878999999999</v>
      </c>
      <c r="M138" s="428">
        <f>M139+M140+M141</f>
        <v>247.69200000000001</v>
      </c>
      <c r="N138" s="428"/>
      <c r="O138" s="789"/>
      <c r="P138" s="764"/>
      <c r="Q138" s="434"/>
      <c r="R138" s="701"/>
      <c r="S138" s="701"/>
    </row>
    <row r="139" spans="1:20" ht="25.5" x14ac:dyDescent="0.25">
      <c r="A139" s="504" t="s">
        <v>244</v>
      </c>
      <c r="B139" s="174" t="s">
        <v>191</v>
      </c>
      <c r="C139" s="742" t="s">
        <v>170</v>
      </c>
      <c r="D139" s="505"/>
      <c r="E139" s="489">
        <v>265.7</v>
      </c>
      <c r="F139" s="506"/>
      <c r="G139" s="507"/>
      <c r="H139" s="577"/>
      <c r="I139" s="489">
        <v>263.10000000000002</v>
      </c>
      <c r="J139" s="506"/>
      <c r="K139" s="508"/>
      <c r="L139" s="509"/>
      <c r="M139" s="474">
        <v>247.072</v>
      </c>
      <c r="N139" s="506"/>
      <c r="O139" s="507"/>
      <c r="P139" s="510"/>
      <c r="Q139" s="452"/>
    </row>
    <row r="140" spans="1:20" ht="59.25" customHeight="1" x14ac:dyDescent="0.25">
      <c r="A140" s="511" t="s">
        <v>245</v>
      </c>
      <c r="B140" s="261" t="s">
        <v>33</v>
      </c>
      <c r="C140" s="742" t="s">
        <v>170</v>
      </c>
      <c r="D140" s="512"/>
      <c r="E140" s="513">
        <v>47.4</v>
      </c>
      <c r="F140" s="514"/>
      <c r="G140" s="515"/>
      <c r="H140" s="573"/>
      <c r="I140" s="489">
        <v>50</v>
      </c>
      <c r="J140" s="514"/>
      <c r="K140" s="516"/>
      <c r="L140" s="517"/>
      <c r="M140" s="275">
        <v>0.62</v>
      </c>
      <c r="N140" s="514"/>
      <c r="O140" s="515"/>
      <c r="P140" s="518"/>
      <c r="Q140" s="452"/>
    </row>
    <row r="141" spans="1:20" ht="51" customHeight="1" thickBot="1" x14ac:dyDescent="0.3">
      <c r="A141" s="519" t="s">
        <v>246</v>
      </c>
      <c r="B141" s="174" t="s">
        <v>342</v>
      </c>
      <c r="C141" s="742" t="s">
        <v>170</v>
      </c>
      <c r="D141" s="703">
        <v>4784.5978999999998</v>
      </c>
      <c r="E141" s="513"/>
      <c r="F141" s="514"/>
      <c r="G141" s="515"/>
      <c r="H141" s="765">
        <v>4784.5978999999998</v>
      </c>
      <c r="I141" s="513"/>
      <c r="J141" s="514"/>
      <c r="K141" s="516"/>
      <c r="L141" s="704">
        <v>4768.6878999999999</v>
      </c>
      <c r="M141" s="275">
        <v>0</v>
      </c>
      <c r="N141" s="514"/>
      <c r="O141" s="515"/>
      <c r="P141" s="518"/>
      <c r="Q141" s="452"/>
    </row>
    <row r="142" spans="1:20" s="589" customFormat="1" ht="20.25" customHeight="1" thickBot="1" x14ac:dyDescent="0.3">
      <c r="A142" s="579"/>
      <c r="B142" s="467" t="s">
        <v>222</v>
      </c>
      <c r="C142" s="737"/>
      <c r="D142" s="520">
        <f>D138</f>
        <v>4784.5978999999998</v>
      </c>
      <c r="E142" s="521">
        <f>E138</f>
        <v>313.09999999999997</v>
      </c>
      <c r="F142" s="700"/>
      <c r="G142" s="582"/>
      <c r="H142" s="766">
        <f>H138</f>
        <v>4784.5978999999998</v>
      </c>
      <c r="I142" s="521">
        <f>I138</f>
        <v>313.10000000000002</v>
      </c>
      <c r="J142" s="700"/>
      <c r="K142" s="705"/>
      <c r="L142" s="521">
        <f>L138</f>
        <v>4768.6878999999999</v>
      </c>
      <c r="M142" s="521">
        <f>M138</f>
        <v>247.69200000000001</v>
      </c>
      <c r="N142" s="700"/>
      <c r="O142" s="582"/>
      <c r="P142" s="583"/>
      <c r="Q142" s="584">
        <f>(L142+M142)/(H142+I142)*100</f>
        <v>98.404809355218944</v>
      </c>
      <c r="R142" s="586"/>
      <c r="S142" s="586"/>
    </row>
    <row r="143" spans="1:20" s="589" customFormat="1" ht="23.25" customHeight="1" x14ac:dyDescent="0.3">
      <c r="A143" s="866" t="s">
        <v>192</v>
      </c>
      <c r="B143" s="867"/>
      <c r="C143" s="867"/>
      <c r="D143" s="867"/>
      <c r="E143" s="867"/>
      <c r="F143" s="867"/>
      <c r="G143" s="867"/>
      <c r="H143" s="867"/>
      <c r="I143" s="867"/>
      <c r="J143" s="867"/>
      <c r="K143" s="867"/>
      <c r="L143" s="867"/>
      <c r="M143" s="867"/>
      <c r="N143" s="867"/>
      <c r="O143" s="867"/>
      <c r="P143" s="868"/>
      <c r="Q143" s="452"/>
      <c r="R143" s="586"/>
      <c r="S143" s="586"/>
      <c r="T143" s="706"/>
    </row>
    <row r="144" spans="1:20" s="702" customFormat="1" ht="64.5" customHeight="1" x14ac:dyDescent="0.2">
      <c r="A144" s="428" t="s">
        <v>122</v>
      </c>
      <c r="B144" s="429" t="s">
        <v>193</v>
      </c>
      <c r="C144" s="744" t="s">
        <v>359</v>
      </c>
      <c r="D144" s="788">
        <f>D145+D147+D148+D149</f>
        <v>0</v>
      </c>
      <c r="E144" s="707">
        <f>E145+E146+E147+E148+E149</f>
        <v>1696599.14166</v>
      </c>
      <c r="F144" s="428"/>
      <c r="G144" s="789"/>
      <c r="H144" s="764">
        <f>H145+H147+H148+H149</f>
        <v>0</v>
      </c>
      <c r="I144" s="428">
        <f>I145+I146+I147+I148+I149</f>
        <v>1696599.14166</v>
      </c>
      <c r="J144" s="428"/>
      <c r="K144" s="806"/>
      <c r="L144" s="788">
        <f>L145+L147+L148+L149</f>
        <v>0</v>
      </c>
      <c r="M144" s="428">
        <f>M145+M146+M147+M148+M149</f>
        <v>1692833.3702700001</v>
      </c>
      <c r="N144" s="428"/>
      <c r="O144" s="789"/>
      <c r="P144" s="764"/>
      <c r="Q144" s="434"/>
      <c r="R144" s="701"/>
      <c r="S144" s="701"/>
      <c r="T144" s="708"/>
    </row>
    <row r="145" spans="1:20" s="589" customFormat="1" ht="23.25" customHeight="1" x14ac:dyDescent="0.25">
      <c r="A145" s="905" t="s">
        <v>244</v>
      </c>
      <c r="B145" s="907" t="s">
        <v>194</v>
      </c>
      <c r="C145" s="744" t="s">
        <v>207</v>
      </c>
      <c r="D145" s="505"/>
      <c r="E145" s="522">
        <v>210206.02770000001</v>
      </c>
      <c r="F145" s="525"/>
      <c r="G145" s="575"/>
      <c r="H145" s="577"/>
      <c r="I145" s="522">
        <f>91694.7277+118511.3</f>
        <v>210206.02770000001</v>
      </c>
      <c r="J145" s="525"/>
      <c r="K145" s="709"/>
      <c r="L145" s="598"/>
      <c r="M145" s="525">
        <f>91319.50727+118329.00079</f>
        <v>209648.50806000002</v>
      </c>
      <c r="N145" s="506"/>
      <c r="O145" s="507"/>
      <c r="P145" s="510"/>
      <c r="Q145" s="452"/>
      <c r="R145" s="586"/>
      <c r="S145" s="586"/>
    </row>
    <row r="146" spans="1:20" s="589" customFormat="1" ht="17.25" customHeight="1" x14ac:dyDescent="0.25">
      <c r="A146" s="906"/>
      <c r="B146" s="908"/>
      <c r="C146" s="744" t="s">
        <v>170</v>
      </c>
      <c r="D146" s="505"/>
      <c r="E146" s="523">
        <v>11232.21796</v>
      </c>
      <c r="F146" s="525"/>
      <c r="G146" s="575"/>
      <c r="H146" s="577"/>
      <c r="I146" s="523">
        <v>11232.21796</v>
      </c>
      <c r="J146" s="525"/>
      <c r="K146" s="709"/>
      <c r="L146" s="598"/>
      <c r="M146" s="525">
        <v>11231.532999999999</v>
      </c>
      <c r="N146" s="506"/>
      <c r="O146" s="507"/>
      <c r="P146" s="510"/>
      <c r="Q146" s="452"/>
      <c r="R146" s="586"/>
      <c r="S146" s="586"/>
    </row>
    <row r="147" spans="1:20" s="712" customFormat="1" ht="92.25" customHeight="1" x14ac:dyDescent="0.2">
      <c r="A147" s="905" t="s">
        <v>245</v>
      </c>
      <c r="B147" s="875" t="s">
        <v>195</v>
      </c>
      <c r="C147" s="744" t="s">
        <v>207</v>
      </c>
      <c r="D147" s="710"/>
      <c r="E147" s="524">
        <v>1301072.02</v>
      </c>
      <c r="F147" s="239"/>
      <c r="G147" s="561"/>
      <c r="H147" s="566"/>
      <c r="I147" s="525">
        <v>1301072.02</v>
      </c>
      <c r="J147" s="239"/>
      <c r="K147" s="562"/>
      <c r="L147" s="445"/>
      <c r="M147" s="239">
        <v>1298926.1812100001</v>
      </c>
      <c r="N147" s="421"/>
      <c r="O147" s="450"/>
      <c r="P147" s="451"/>
      <c r="Q147" s="434"/>
      <c r="R147" s="711"/>
      <c r="S147" s="711"/>
    </row>
    <row r="148" spans="1:20" s="589" customFormat="1" ht="126" customHeight="1" x14ac:dyDescent="0.25">
      <c r="A148" s="906"/>
      <c r="B148" s="904"/>
      <c r="C148" s="744" t="s">
        <v>170</v>
      </c>
      <c r="D148" s="710"/>
      <c r="E148" s="526">
        <v>163088.87599999999</v>
      </c>
      <c r="F148" s="239"/>
      <c r="G148" s="561"/>
      <c r="H148" s="566"/>
      <c r="I148" s="526">
        <v>163088.87599999999</v>
      </c>
      <c r="J148" s="239"/>
      <c r="K148" s="562"/>
      <c r="L148" s="445"/>
      <c r="M148" s="753">
        <v>162027.14799999999</v>
      </c>
      <c r="N148" s="421"/>
      <c r="O148" s="450"/>
      <c r="P148" s="451"/>
      <c r="Q148" s="452"/>
      <c r="R148" s="586"/>
      <c r="S148" s="586"/>
    </row>
    <row r="149" spans="1:20" ht="51" x14ac:dyDescent="0.25">
      <c r="A149" s="169" t="s">
        <v>247</v>
      </c>
      <c r="B149" s="170" t="s">
        <v>226</v>
      </c>
      <c r="C149" s="744" t="s">
        <v>207</v>
      </c>
      <c r="D149" s="445"/>
      <c r="E149" s="443">
        <v>11000</v>
      </c>
      <c r="F149" s="446"/>
      <c r="G149" s="447"/>
      <c r="H149" s="445"/>
      <c r="I149" s="456">
        <f>E149</f>
        <v>11000</v>
      </c>
      <c r="J149" s="446"/>
      <c r="K149" s="448"/>
      <c r="L149" s="449"/>
      <c r="M149" s="454">
        <v>11000</v>
      </c>
      <c r="N149" s="446"/>
      <c r="O149" s="450"/>
      <c r="P149" s="451"/>
      <c r="Q149" s="452"/>
    </row>
    <row r="150" spans="1:20" ht="56.25" customHeight="1" x14ac:dyDescent="0.25">
      <c r="A150" s="271" t="s">
        <v>119</v>
      </c>
      <c r="B150" s="272" t="s">
        <v>196</v>
      </c>
      <c r="C150" s="744" t="s">
        <v>586</v>
      </c>
      <c r="D150" s="445">
        <f>D151+D152</f>
        <v>0</v>
      </c>
      <c r="E150" s="716">
        <f>E151+E152</f>
        <v>2050</v>
      </c>
      <c r="F150" s="713"/>
      <c r="G150" s="714"/>
      <c r="H150" s="568">
        <f>H151+H152</f>
        <v>0</v>
      </c>
      <c r="I150" s="239">
        <f>I151+I152</f>
        <v>2050</v>
      </c>
      <c r="J150" s="713"/>
      <c r="K150" s="715"/>
      <c r="L150" s="445">
        <f>L151+L152</f>
        <v>0</v>
      </c>
      <c r="M150" s="716">
        <f>M151+M152</f>
        <v>1984.201</v>
      </c>
      <c r="N150" s="713"/>
      <c r="O150" s="515"/>
      <c r="P150" s="518"/>
      <c r="Q150" s="452"/>
    </row>
    <row r="151" spans="1:20" ht="32.25" customHeight="1" x14ac:dyDescent="0.25">
      <c r="A151" s="905" t="s">
        <v>20</v>
      </c>
      <c r="B151" s="907" t="s">
        <v>197</v>
      </c>
      <c r="C151" s="744" t="s">
        <v>502</v>
      </c>
      <c r="D151" s="568"/>
      <c r="E151" s="716">
        <v>1750</v>
      </c>
      <c r="F151" s="713"/>
      <c r="G151" s="714"/>
      <c r="H151" s="568"/>
      <c r="I151" s="239">
        <v>1750</v>
      </c>
      <c r="J151" s="713"/>
      <c r="K151" s="715"/>
      <c r="L151" s="568"/>
      <c r="M151" s="716">
        <v>1684.201</v>
      </c>
      <c r="N151" s="713"/>
      <c r="O151" s="515"/>
      <c r="P151" s="518"/>
      <c r="Q151" s="452"/>
    </row>
    <row r="152" spans="1:20" s="589" customFormat="1" ht="72.75" customHeight="1" thickBot="1" x14ac:dyDescent="0.3">
      <c r="A152" s="909"/>
      <c r="B152" s="910"/>
      <c r="C152" s="744" t="s">
        <v>207</v>
      </c>
      <c r="D152" s="512"/>
      <c r="E152" s="527">
        <v>300</v>
      </c>
      <c r="F152" s="527"/>
      <c r="G152" s="569"/>
      <c r="H152" s="818"/>
      <c r="I152" s="239">
        <f>E152</f>
        <v>300</v>
      </c>
      <c r="J152" s="527"/>
      <c r="K152" s="570"/>
      <c r="L152" s="568"/>
      <c r="M152" s="717">
        <v>300</v>
      </c>
      <c r="N152" s="514"/>
      <c r="O152" s="515"/>
      <c r="P152" s="518"/>
      <c r="Q152" s="452"/>
      <c r="R152" s="586"/>
      <c r="S152" s="586"/>
    </row>
    <row r="153" spans="1:20" s="589" customFormat="1" ht="16.5" thickBot="1" x14ac:dyDescent="0.3">
      <c r="A153" s="579"/>
      <c r="B153" s="467" t="s">
        <v>222</v>
      </c>
      <c r="C153" s="739"/>
      <c r="D153" s="521">
        <f>D144+D150</f>
        <v>0</v>
      </c>
      <c r="E153" s="528">
        <f>E144+E150</f>
        <v>1698649.14166</v>
      </c>
      <c r="F153" s="700"/>
      <c r="G153" s="582"/>
      <c r="H153" s="766">
        <f>H144+H150</f>
        <v>0</v>
      </c>
      <c r="I153" s="819">
        <f>I144+I150</f>
        <v>1698649.14166</v>
      </c>
      <c r="J153" s="700"/>
      <c r="K153" s="705"/>
      <c r="L153" s="521">
        <f>L144+L150</f>
        <v>0</v>
      </c>
      <c r="M153" s="521">
        <f>M144+M150</f>
        <v>1694817.57127</v>
      </c>
      <c r="N153" s="700"/>
      <c r="O153" s="582"/>
      <c r="P153" s="583"/>
      <c r="Q153" s="584">
        <f>(L153+M153)/(D153+E153)</f>
        <v>0.99774434266851852</v>
      </c>
      <c r="R153" s="585">
        <f>M153/E153</f>
        <v>0.99774434266851852</v>
      </c>
      <c r="S153" s="586"/>
    </row>
    <row r="154" spans="1:20" s="589" customFormat="1" ht="15.75" hidden="1" thickBot="1" x14ac:dyDescent="0.3">
      <c r="A154" s="579"/>
      <c r="B154" s="467"/>
      <c r="C154" s="739"/>
      <c r="D154" s="521"/>
      <c r="E154" s="521"/>
      <c r="F154" s="700"/>
      <c r="G154" s="582"/>
      <c r="H154" s="766"/>
      <c r="I154" s="521">
        <f>I145+I147+I149</f>
        <v>1522278.0477</v>
      </c>
      <c r="J154" s="700"/>
      <c r="K154" s="705"/>
      <c r="L154" s="521"/>
      <c r="M154" s="521">
        <f>M145+M147+M149</f>
        <v>1519574.68927</v>
      </c>
      <c r="N154" s="700"/>
      <c r="O154" s="582"/>
      <c r="P154" s="583"/>
      <c r="Q154" s="718"/>
      <c r="R154" s="586"/>
      <c r="S154" s="586"/>
    </row>
    <row r="155" spans="1:20" ht="16.5" thickBot="1" x14ac:dyDescent="0.3">
      <c r="A155" s="719"/>
      <c r="B155" s="529" t="s">
        <v>223</v>
      </c>
      <c r="C155" s="740"/>
      <c r="D155" s="520">
        <f>D63+D92+D123+D136+D142+D153</f>
        <v>2131060.2108999998</v>
      </c>
      <c r="E155" s="528">
        <f>E63+E92+E123+E136+E142+E153</f>
        <v>8387346.0056600003</v>
      </c>
      <c r="F155" s="720"/>
      <c r="G155" s="721"/>
      <c r="H155" s="767">
        <f>H63+H92+H123+H136+H142+H153</f>
        <v>2152003.6108999997</v>
      </c>
      <c r="I155" s="530">
        <f>I63+I92+I123+I136+I142+I153</f>
        <v>8387346.0056600003</v>
      </c>
      <c r="J155" s="720"/>
      <c r="K155" s="722"/>
      <c r="L155" s="530">
        <f>L63+L92+L123+L136+L142+L153</f>
        <v>2107291.6909899996</v>
      </c>
      <c r="M155" s="530">
        <f>M63+M92+M123+M136+M142+M153</f>
        <v>8358470.9057099978</v>
      </c>
      <c r="N155" s="723"/>
      <c r="O155" s="724"/>
      <c r="P155" s="725"/>
      <c r="Q155" s="584">
        <f>(L155+M155)/(D155+E155)</f>
        <v>0.99499509538078867</v>
      </c>
      <c r="R155" s="585">
        <f>M155/E155</f>
        <v>0.99655730192476655</v>
      </c>
      <c r="S155" s="586">
        <f>L155/D155</f>
        <v>0.98884662207645357</v>
      </c>
      <c r="T155" s="726"/>
    </row>
    <row r="156" spans="1:20" ht="15.75" x14ac:dyDescent="0.25">
      <c r="E156" s="790"/>
      <c r="I156" s="531"/>
      <c r="M156" s="812"/>
      <c r="Q156" s="584">
        <f>(L155+M155)/(H155+I155)</f>
        <v>0.99301787847094669</v>
      </c>
    </row>
    <row r="157" spans="1:20" x14ac:dyDescent="0.25">
      <c r="D157" s="791">
        <f>D155+E155</f>
        <v>10518406.216560001</v>
      </c>
      <c r="E157" s="792"/>
      <c r="F157" s="792"/>
      <c r="G157" s="793"/>
      <c r="H157" s="532">
        <f>H155-H142-H136-H62-H61-H60</f>
        <v>1878525.4129999999</v>
      </c>
      <c r="I157" s="532">
        <f>I155-I151-I148-I146-I142-I136-I108-I96-I62-I60-I31+538.9+2825.523</f>
        <v>8106329.9882000005</v>
      </c>
      <c r="J157" s="532"/>
      <c r="K157" s="532"/>
      <c r="L157" s="813">
        <f>L155-L142-L136-L62</f>
        <v>1904654.1388299998</v>
      </c>
      <c r="M157" s="792">
        <f>M155-M151-M148-M146-M142-M136-M108-M96-M62-M60-M31+457.13+2545.0002</f>
        <v>8081814.5905899983</v>
      </c>
    </row>
    <row r="158" spans="1:20" x14ac:dyDescent="0.25">
      <c r="D158" s="791">
        <v>10518406.216560001</v>
      </c>
      <c r="E158" s="794"/>
      <c r="H158" s="728"/>
      <c r="I158" s="533"/>
      <c r="L158" s="814">
        <f>L155+M155</f>
        <v>10465762.596699998</v>
      </c>
      <c r="M158" s="815"/>
    </row>
    <row r="159" spans="1:20" x14ac:dyDescent="0.25">
      <c r="D159" s="791">
        <v>8387346.0056600003</v>
      </c>
      <c r="H159" s="727"/>
      <c r="I159" s="534"/>
      <c r="L159" s="816">
        <f>L158/D157*100</f>
        <v>99.499509538078868</v>
      </c>
      <c r="M159" s="815"/>
    </row>
    <row r="160" spans="1:20" x14ac:dyDescent="0.25">
      <c r="D160" s="795">
        <v>2131060.2108999998</v>
      </c>
    </row>
    <row r="161" spans="4:13" x14ac:dyDescent="0.25">
      <c r="L161" s="807" t="s">
        <v>587</v>
      </c>
      <c r="M161" s="817">
        <f>M60+M62+M96+M108+M151</f>
        <v>71436.198120000001</v>
      </c>
    </row>
    <row r="162" spans="4:13" x14ac:dyDescent="0.25">
      <c r="D162" s="796"/>
    </row>
    <row r="165" spans="4:13" x14ac:dyDescent="0.25">
      <c r="I165" s="534"/>
    </row>
    <row r="166" spans="4:13" x14ac:dyDescent="0.25">
      <c r="I166" s="534"/>
    </row>
  </sheetData>
  <mergeCells count="29">
    <mergeCell ref="B147:B148"/>
    <mergeCell ref="A147:A148"/>
    <mergeCell ref="A145:A146"/>
    <mergeCell ref="B145:B146"/>
    <mergeCell ref="A151:A152"/>
    <mergeCell ref="B151:B152"/>
    <mergeCell ref="A2:P2"/>
    <mergeCell ref="A3:P3"/>
    <mergeCell ref="P5:P6"/>
    <mergeCell ref="A8:P8"/>
    <mergeCell ref="A5:A6"/>
    <mergeCell ref="H5:K5"/>
    <mergeCell ref="O4:P4"/>
    <mergeCell ref="D5:G5"/>
    <mergeCell ref="L5:O5"/>
    <mergeCell ref="B5:B6"/>
    <mergeCell ref="C5:C6"/>
    <mergeCell ref="A143:P143"/>
    <mergeCell ref="A30:A31"/>
    <mergeCell ref="B30:B31"/>
    <mergeCell ref="A137:P137"/>
    <mergeCell ref="A61:A62"/>
    <mergeCell ref="B61:B62"/>
    <mergeCell ref="A65:P65"/>
    <mergeCell ref="A93:P93"/>
    <mergeCell ref="A96:A97"/>
    <mergeCell ref="B96:B97"/>
    <mergeCell ref="C97:C102"/>
    <mergeCell ref="A125:P125"/>
  </mergeCells>
  <phoneticPr fontId="29" type="noConversion"/>
  <pageMargins left="0" right="0" top="0.51181102362204722" bottom="0.31496062992125984"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0"/>
  <sheetViews>
    <sheetView view="pageBreakPreview" zoomScale="90" zoomScaleNormal="100" zoomScaleSheetLayoutView="90" workbookViewId="0">
      <selection activeCell="Y146" sqref="Y131:AW146"/>
    </sheetView>
  </sheetViews>
  <sheetFormatPr defaultRowHeight="15" x14ac:dyDescent="0.25"/>
  <cols>
    <col min="1" max="1" width="9.7109375" style="286" customWidth="1"/>
    <col min="2" max="2" width="42.140625" style="286" customWidth="1"/>
    <col min="3" max="3" width="23.42578125" style="286" customWidth="1"/>
    <col min="4" max="4" width="9.140625" style="286"/>
    <col min="5" max="5" width="10" style="286" customWidth="1"/>
    <col min="6" max="6" width="9.140625" style="286"/>
    <col min="7" max="7" width="36.28515625" style="286" customWidth="1"/>
    <col min="8" max="16384" width="9.140625" style="286"/>
  </cols>
  <sheetData>
    <row r="1" spans="1:7" x14ac:dyDescent="0.25">
      <c r="G1" s="287" t="s">
        <v>1</v>
      </c>
    </row>
    <row r="2" spans="1:7" ht="18.75" x14ac:dyDescent="0.3">
      <c r="A2" s="913" t="s">
        <v>0</v>
      </c>
      <c r="B2" s="913"/>
      <c r="C2" s="913"/>
      <c r="D2" s="913"/>
      <c r="E2" s="913"/>
      <c r="F2" s="913"/>
      <c r="G2" s="913"/>
    </row>
    <row r="3" spans="1:7" ht="18.75" x14ac:dyDescent="0.3">
      <c r="A3" s="913" t="s">
        <v>349</v>
      </c>
      <c r="B3" s="913"/>
      <c r="C3" s="913"/>
      <c r="D3" s="913"/>
      <c r="E3" s="913"/>
      <c r="F3" s="913"/>
      <c r="G3" s="913"/>
    </row>
    <row r="4" spans="1:7" ht="18.75" x14ac:dyDescent="0.3">
      <c r="A4" s="288"/>
      <c r="B4" s="288"/>
      <c r="C4" s="289"/>
      <c r="D4" s="290"/>
      <c r="E4" s="290"/>
      <c r="F4" s="291"/>
      <c r="G4" s="292"/>
    </row>
    <row r="5" spans="1:7" ht="102" x14ac:dyDescent="0.25">
      <c r="A5" s="135" t="s">
        <v>212</v>
      </c>
      <c r="B5" s="135" t="s">
        <v>213</v>
      </c>
      <c r="C5" s="135" t="s">
        <v>348</v>
      </c>
      <c r="D5" s="135" t="s">
        <v>347</v>
      </c>
      <c r="E5" s="135" t="s">
        <v>346</v>
      </c>
      <c r="F5" s="135" t="s">
        <v>345</v>
      </c>
      <c r="G5" s="135" t="s">
        <v>344</v>
      </c>
    </row>
    <row r="6" spans="1:7" x14ac:dyDescent="0.25">
      <c r="A6" s="293">
        <v>1</v>
      </c>
      <c r="B6" s="293">
        <v>2</v>
      </c>
      <c r="C6" s="293">
        <v>3</v>
      </c>
      <c r="D6" s="293">
        <v>4</v>
      </c>
      <c r="E6" s="293">
        <v>5</v>
      </c>
      <c r="F6" s="293">
        <v>6</v>
      </c>
      <c r="G6" s="293">
        <v>7</v>
      </c>
    </row>
    <row r="7" spans="1:7" x14ac:dyDescent="0.25">
      <c r="A7" s="914" t="s">
        <v>221</v>
      </c>
      <c r="B7" s="914"/>
      <c r="C7" s="914"/>
      <c r="D7" s="914"/>
      <c r="E7" s="914"/>
      <c r="F7" s="914"/>
      <c r="G7" s="914"/>
    </row>
    <row r="8" spans="1:7" ht="25.5" x14ac:dyDescent="0.25">
      <c r="A8" s="10" t="s">
        <v>244</v>
      </c>
      <c r="B8" s="11" t="s">
        <v>252</v>
      </c>
      <c r="C8" s="294"/>
      <c r="D8" s="294"/>
      <c r="E8" s="294"/>
      <c r="F8" s="294"/>
      <c r="G8" s="294"/>
    </row>
    <row r="9" spans="1:7" ht="26.25" thickBot="1" x14ac:dyDescent="0.3">
      <c r="A9" s="10" t="s">
        <v>245</v>
      </c>
      <c r="B9" s="11" t="s">
        <v>253</v>
      </c>
      <c r="C9" s="294"/>
      <c r="D9" s="294"/>
      <c r="E9" s="294"/>
      <c r="F9" s="294"/>
      <c r="G9" s="294"/>
    </row>
    <row r="10" spans="1:7" ht="192" thickBot="1" x14ac:dyDescent="0.3">
      <c r="A10" s="56" t="s">
        <v>246</v>
      </c>
      <c r="B10" s="76">
        <v>2</v>
      </c>
      <c r="C10" s="295" t="s">
        <v>66</v>
      </c>
      <c r="D10" s="296">
        <v>2</v>
      </c>
      <c r="E10" s="297">
        <v>2</v>
      </c>
      <c r="F10" s="298">
        <f>E10/D10</f>
        <v>1</v>
      </c>
      <c r="G10" s="110" t="s">
        <v>426</v>
      </c>
    </row>
    <row r="11" spans="1:7" ht="166.5" thickBot="1" x14ac:dyDescent="0.3">
      <c r="A11" s="56" t="s">
        <v>247</v>
      </c>
      <c r="B11" s="76" t="s">
        <v>254</v>
      </c>
      <c r="C11" s="295" t="s">
        <v>67</v>
      </c>
      <c r="D11" s="299">
        <v>0.2</v>
      </c>
      <c r="E11" s="297">
        <v>0.2</v>
      </c>
      <c r="F11" s="300">
        <f>E11/D11</f>
        <v>1</v>
      </c>
      <c r="G11" s="110" t="s">
        <v>426</v>
      </c>
    </row>
    <row r="12" spans="1:7" ht="38.25" x14ac:dyDescent="0.25">
      <c r="A12" s="56" t="s">
        <v>248</v>
      </c>
      <c r="B12" s="76" t="s">
        <v>8</v>
      </c>
      <c r="C12" s="301"/>
      <c r="D12" s="301"/>
      <c r="E12" s="301"/>
      <c r="F12" s="301"/>
      <c r="G12" s="294"/>
    </row>
    <row r="13" spans="1:7" ht="25.5" x14ac:dyDescent="0.25">
      <c r="A13" s="56" t="s">
        <v>18</v>
      </c>
      <c r="B13" s="76" t="s">
        <v>255</v>
      </c>
      <c r="C13" s="294"/>
      <c r="D13" s="294"/>
      <c r="E13" s="294"/>
      <c r="F13" s="294"/>
      <c r="G13" s="294"/>
    </row>
    <row r="14" spans="1:7" ht="25.5" x14ac:dyDescent="0.25">
      <c r="A14" s="56" t="s">
        <v>19</v>
      </c>
      <c r="B14" s="76" t="s">
        <v>256</v>
      </c>
      <c r="C14" s="137"/>
      <c r="D14" s="302"/>
      <c r="E14" s="302"/>
      <c r="F14" s="302"/>
      <c r="G14" s="137"/>
    </row>
    <row r="15" spans="1:7" ht="38.25" x14ac:dyDescent="0.25">
      <c r="A15" s="56" t="s">
        <v>76</v>
      </c>
      <c r="B15" s="76" t="s">
        <v>257</v>
      </c>
      <c r="C15" s="137"/>
      <c r="D15" s="302"/>
      <c r="E15" s="302"/>
      <c r="F15" s="302"/>
      <c r="G15" s="137"/>
    </row>
    <row r="16" spans="1:7" ht="25.5" x14ac:dyDescent="0.25">
      <c r="A16" s="56" t="s">
        <v>333</v>
      </c>
      <c r="B16" s="76" t="s">
        <v>9</v>
      </c>
      <c r="C16" s="137"/>
      <c r="D16" s="302"/>
      <c r="E16" s="302"/>
      <c r="F16" s="302"/>
      <c r="G16" s="137"/>
    </row>
    <row r="17" spans="1:7" ht="25.5" x14ac:dyDescent="0.25">
      <c r="A17" s="56" t="s">
        <v>336</v>
      </c>
      <c r="B17" s="76" t="s">
        <v>258</v>
      </c>
      <c r="C17" s="137"/>
      <c r="D17" s="302"/>
      <c r="E17" s="302"/>
      <c r="F17" s="302"/>
      <c r="G17" s="137"/>
    </row>
    <row r="18" spans="1:7" ht="38.25" x14ac:dyDescent="0.25">
      <c r="A18" s="56" t="s">
        <v>4</v>
      </c>
      <c r="B18" s="76" t="s">
        <v>259</v>
      </c>
      <c r="C18" s="137"/>
      <c r="D18" s="302"/>
      <c r="E18" s="302"/>
      <c r="F18" s="302"/>
      <c r="G18" s="137"/>
    </row>
    <row r="19" spans="1:7" ht="25.5" x14ac:dyDescent="0.25">
      <c r="A19" s="56" t="s">
        <v>85</v>
      </c>
      <c r="B19" s="76" t="s">
        <v>260</v>
      </c>
      <c r="C19" s="137"/>
      <c r="D19" s="302"/>
      <c r="E19" s="302"/>
      <c r="F19" s="302"/>
      <c r="G19" s="137"/>
    </row>
    <row r="20" spans="1:7" ht="178.5" x14ac:dyDescent="0.25">
      <c r="A20" s="56" t="s">
        <v>86</v>
      </c>
      <c r="B20" s="76" t="s">
        <v>261</v>
      </c>
      <c r="C20" s="137"/>
      <c r="D20" s="302"/>
      <c r="E20" s="302"/>
      <c r="F20" s="302"/>
      <c r="G20" s="137"/>
    </row>
    <row r="21" spans="1:7" ht="63.75" x14ac:dyDescent="0.25">
      <c r="A21" s="56" t="s">
        <v>87</v>
      </c>
      <c r="B21" s="76" t="s">
        <v>262</v>
      </c>
      <c r="C21" s="137"/>
      <c r="D21" s="302"/>
      <c r="E21" s="302"/>
      <c r="F21" s="302"/>
      <c r="G21" s="137"/>
    </row>
    <row r="22" spans="1:7" ht="38.25" x14ac:dyDescent="0.25">
      <c r="A22" s="56" t="s">
        <v>88</v>
      </c>
      <c r="B22" s="76" t="s">
        <v>263</v>
      </c>
      <c r="C22" s="137"/>
      <c r="D22" s="302"/>
      <c r="E22" s="302"/>
      <c r="F22" s="302"/>
      <c r="G22" s="137"/>
    </row>
    <row r="23" spans="1:7" ht="38.25" x14ac:dyDescent="0.25">
      <c r="A23" s="56" t="s">
        <v>89</v>
      </c>
      <c r="B23" s="76" t="s">
        <v>264</v>
      </c>
      <c r="C23" s="137"/>
      <c r="D23" s="302"/>
      <c r="E23" s="302"/>
      <c r="F23" s="302"/>
      <c r="G23" s="137"/>
    </row>
    <row r="24" spans="1:7" ht="38.25" x14ac:dyDescent="0.25">
      <c r="A24" s="56" t="s">
        <v>90</v>
      </c>
      <c r="B24" s="76" t="s">
        <v>265</v>
      </c>
      <c r="C24" s="137"/>
      <c r="D24" s="302"/>
      <c r="E24" s="302"/>
      <c r="F24" s="302"/>
      <c r="G24" s="137"/>
    </row>
    <row r="25" spans="1:7" ht="165.75" x14ac:dyDescent="0.25">
      <c r="A25" s="56" t="s">
        <v>91</v>
      </c>
      <c r="B25" s="76" t="s">
        <v>10</v>
      </c>
      <c r="C25" s="137"/>
      <c r="D25" s="302"/>
      <c r="E25" s="302"/>
      <c r="F25" s="302"/>
      <c r="G25" s="137"/>
    </row>
    <row r="26" spans="1:7" ht="51" x14ac:dyDescent="0.25">
      <c r="A26" s="56" t="s">
        <v>92</v>
      </c>
      <c r="B26" s="76" t="s">
        <v>266</v>
      </c>
      <c r="C26" s="137"/>
      <c r="D26" s="302"/>
      <c r="E26" s="302"/>
      <c r="F26" s="302"/>
      <c r="G26" s="137"/>
    </row>
    <row r="27" spans="1:7" ht="38.25" x14ac:dyDescent="0.25">
      <c r="A27" s="56" t="s">
        <v>93</v>
      </c>
      <c r="B27" s="76" t="s">
        <v>267</v>
      </c>
      <c r="C27" s="137"/>
      <c r="D27" s="302"/>
      <c r="E27" s="302"/>
      <c r="F27" s="302"/>
      <c r="G27" s="137"/>
    </row>
    <row r="28" spans="1:7" x14ac:dyDescent="0.25">
      <c r="A28" s="10" t="s">
        <v>94</v>
      </c>
      <c r="B28" s="11" t="s">
        <v>224</v>
      </c>
      <c r="C28" s="137"/>
      <c r="D28" s="302"/>
      <c r="E28" s="302"/>
      <c r="F28" s="302"/>
      <c r="G28" s="137"/>
    </row>
    <row r="29" spans="1:7" ht="25.5" x14ac:dyDescent="0.25">
      <c r="A29" s="56" t="s">
        <v>95</v>
      </c>
      <c r="B29" s="76" t="s">
        <v>11</v>
      </c>
      <c r="C29" s="137"/>
      <c r="D29" s="302"/>
      <c r="E29" s="302"/>
      <c r="F29" s="302"/>
      <c r="G29" s="137"/>
    </row>
    <row r="30" spans="1:7" ht="25.5" x14ac:dyDescent="0.25">
      <c r="A30" s="56" t="s">
        <v>96</v>
      </c>
      <c r="B30" s="76" t="s">
        <v>268</v>
      </c>
      <c r="C30" s="137"/>
      <c r="D30" s="302"/>
      <c r="E30" s="302"/>
      <c r="F30" s="302"/>
      <c r="G30" s="137"/>
    </row>
    <row r="31" spans="1:7" ht="38.25" x14ac:dyDescent="0.25">
      <c r="A31" s="56" t="s">
        <v>97</v>
      </c>
      <c r="B31" s="76" t="s">
        <v>269</v>
      </c>
      <c r="C31" s="137"/>
      <c r="D31" s="302"/>
      <c r="E31" s="302"/>
      <c r="F31" s="302"/>
      <c r="G31" s="137"/>
    </row>
    <row r="32" spans="1:7" ht="25.5" x14ac:dyDescent="0.25">
      <c r="A32" s="56" t="s">
        <v>98</v>
      </c>
      <c r="B32" s="76" t="s">
        <v>270</v>
      </c>
      <c r="C32" s="137"/>
      <c r="D32" s="302"/>
      <c r="E32" s="302"/>
      <c r="F32" s="302"/>
      <c r="G32" s="137"/>
    </row>
    <row r="33" spans="1:7" ht="38.25" x14ac:dyDescent="0.25">
      <c r="A33" s="56" t="s">
        <v>99</v>
      </c>
      <c r="B33" s="76" t="s">
        <v>271</v>
      </c>
      <c r="C33" s="137"/>
      <c r="D33" s="302"/>
      <c r="E33" s="302"/>
      <c r="F33" s="302"/>
      <c r="G33" s="137"/>
    </row>
    <row r="34" spans="1:7" ht="51" x14ac:dyDescent="0.25">
      <c r="A34" s="56" t="s">
        <v>100</v>
      </c>
      <c r="B34" s="76" t="s">
        <v>272</v>
      </c>
      <c r="C34" s="137"/>
      <c r="D34" s="302"/>
      <c r="E34" s="302"/>
      <c r="F34" s="302"/>
      <c r="G34" s="137"/>
    </row>
    <row r="35" spans="1:7" ht="25.5" x14ac:dyDescent="0.25">
      <c r="A35" s="56" t="s">
        <v>101</v>
      </c>
      <c r="B35" s="76" t="s">
        <v>273</v>
      </c>
      <c r="C35" s="137"/>
      <c r="D35" s="302"/>
      <c r="E35" s="302"/>
      <c r="F35" s="302"/>
      <c r="G35" s="137"/>
    </row>
    <row r="36" spans="1:7" ht="51" x14ac:dyDescent="0.25">
      <c r="A36" s="56" t="s">
        <v>102</v>
      </c>
      <c r="B36" s="76" t="s">
        <v>225</v>
      </c>
      <c r="C36" s="137"/>
      <c r="D36" s="302"/>
      <c r="E36" s="302"/>
      <c r="F36" s="302"/>
      <c r="G36" s="137"/>
    </row>
    <row r="37" spans="1:7" ht="38.25" x14ac:dyDescent="0.25">
      <c r="A37" s="56" t="s">
        <v>103</v>
      </c>
      <c r="B37" s="76" t="s">
        <v>274</v>
      </c>
      <c r="C37" s="137"/>
      <c r="D37" s="302"/>
      <c r="E37" s="302"/>
      <c r="F37" s="302"/>
      <c r="G37" s="137"/>
    </row>
    <row r="38" spans="1:7" ht="38.25" x14ac:dyDescent="0.25">
      <c r="A38" s="56" t="s">
        <v>104</v>
      </c>
      <c r="B38" s="76" t="s">
        <v>275</v>
      </c>
      <c r="C38" s="137"/>
      <c r="D38" s="302"/>
      <c r="E38" s="302"/>
      <c r="F38" s="302"/>
      <c r="G38" s="137"/>
    </row>
    <row r="39" spans="1:7" ht="25.5" x14ac:dyDescent="0.25">
      <c r="A39" s="56" t="s">
        <v>105</v>
      </c>
      <c r="B39" s="76" t="s">
        <v>276</v>
      </c>
      <c r="C39" s="137"/>
      <c r="D39" s="302"/>
      <c r="E39" s="302"/>
      <c r="F39" s="302"/>
      <c r="G39" s="137"/>
    </row>
    <row r="40" spans="1:7" ht="89.25" x14ac:dyDescent="0.25">
      <c r="A40" s="56" t="s">
        <v>106</v>
      </c>
      <c r="B40" s="76" t="s">
        <v>277</v>
      </c>
      <c r="C40" s="137"/>
      <c r="D40" s="302"/>
      <c r="E40" s="302"/>
      <c r="F40" s="302"/>
      <c r="G40" s="137"/>
    </row>
    <row r="41" spans="1:7" ht="25.5" x14ac:dyDescent="0.25">
      <c r="A41" s="56" t="s">
        <v>107</v>
      </c>
      <c r="B41" s="76" t="s">
        <v>278</v>
      </c>
      <c r="C41" s="137"/>
      <c r="D41" s="302"/>
      <c r="E41" s="302"/>
      <c r="F41" s="302"/>
      <c r="G41" s="137"/>
    </row>
    <row r="42" spans="1:7" ht="76.5" x14ac:dyDescent="0.25">
      <c r="A42" s="56" t="s">
        <v>108</v>
      </c>
      <c r="B42" s="76" t="s">
        <v>12</v>
      </c>
      <c r="C42" s="137"/>
      <c r="D42" s="302"/>
      <c r="E42" s="302"/>
      <c r="F42" s="302"/>
      <c r="G42" s="137"/>
    </row>
    <row r="43" spans="1:7" ht="51" x14ac:dyDescent="0.25">
      <c r="A43" s="56" t="s">
        <v>109</v>
      </c>
      <c r="B43" s="76" t="s">
        <v>13</v>
      </c>
      <c r="C43" s="137"/>
      <c r="D43" s="302"/>
      <c r="E43" s="302"/>
      <c r="F43" s="302"/>
      <c r="G43" s="137"/>
    </row>
    <row r="44" spans="1:7" ht="38.25" x14ac:dyDescent="0.25">
      <c r="A44" s="56" t="s">
        <v>110</v>
      </c>
      <c r="B44" s="76" t="s">
        <v>279</v>
      </c>
      <c r="C44" s="137"/>
      <c r="D44" s="302"/>
      <c r="E44" s="302"/>
      <c r="F44" s="302"/>
      <c r="G44" s="137"/>
    </row>
    <row r="45" spans="1:7" ht="63.75" x14ac:dyDescent="0.25">
      <c r="A45" s="56" t="s">
        <v>111</v>
      </c>
      <c r="B45" s="76" t="s">
        <v>14</v>
      </c>
      <c r="C45" s="137"/>
      <c r="D45" s="302"/>
      <c r="E45" s="302"/>
      <c r="F45" s="302"/>
      <c r="G45" s="137"/>
    </row>
    <row r="46" spans="1:7" ht="76.5" x14ac:dyDescent="0.25">
      <c r="A46" s="10" t="s">
        <v>15</v>
      </c>
      <c r="B46" s="11" t="s">
        <v>16</v>
      </c>
      <c r="C46" s="137"/>
      <c r="D46" s="302"/>
      <c r="E46" s="302"/>
      <c r="F46" s="302"/>
      <c r="G46" s="137"/>
    </row>
    <row r="47" spans="1:7" ht="76.5" x14ac:dyDescent="0.25">
      <c r="A47" s="56" t="s">
        <v>112</v>
      </c>
      <c r="B47" s="76" t="s">
        <v>16</v>
      </c>
      <c r="C47" s="137"/>
      <c r="D47" s="302"/>
      <c r="E47" s="302"/>
      <c r="F47" s="302"/>
      <c r="G47" s="137"/>
    </row>
    <row r="48" spans="1:7" ht="38.25" x14ac:dyDescent="0.25">
      <c r="A48" s="56" t="s">
        <v>113</v>
      </c>
      <c r="B48" s="76" t="s">
        <v>17</v>
      </c>
      <c r="C48" s="137"/>
      <c r="D48" s="302"/>
      <c r="E48" s="302"/>
      <c r="F48" s="302"/>
      <c r="G48" s="137"/>
    </row>
    <row r="49" spans="1:7" ht="25.5" x14ac:dyDescent="0.25">
      <c r="A49" s="56" t="s">
        <v>114</v>
      </c>
      <c r="B49" s="76" t="s">
        <v>280</v>
      </c>
      <c r="C49" s="137"/>
      <c r="D49" s="302"/>
      <c r="E49" s="302"/>
      <c r="F49" s="302"/>
      <c r="G49" s="137"/>
    </row>
    <row r="50" spans="1:7" ht="38.25" x14ac:dyDescent="0.25">
      <c r="A50" s="56" t="s">
        <v>115</v>
      </c>
      <c r="B50" s="76" t="s">
        <v>281</v>
      </c>
      <c r="C50" s="137"/>
      <c r="D50" s="302"/>
      <c r="E50" s="302"/>
      <c r="F50" s="302"/>
      <c r="G50" s="137"/>
    </row>
    <row r="51" spans="1:7" ht="38.25" x14ac:dyDescent="0.25">
      <c r="A51" s="56" t="s">
        <v>116</v>
      </c>
      <c r="B51" s="76" t="s">
        <v>118</v>
      </c>
      <c r="C51" s="137"/>
      <c r="D51" s="302"/>
      <c r="E51" s="302"/>
      <c r="F51" s="303"/>
      <c r="G51" s="137"/>
    </row>
    <row r="52" spans="1:7" ht="38.25" x14ac:dyDescent="0.25">
      <c r="A52" s="56" t="s">
        <v>117</v>
      </c>
      <c r="B52" s="76" t="s">
        <v>282</v>
      </c>
      <c r="C52" s="304"/>
      <c r="D52" s="305"/>
      <c r="E52" s="305"/>
      <c r="F52" s="305"/>
      <c r="G52" s="304"/>
    </row>
    <row r="53" spans="1:7" ht="89.25" x14ac:dyDescent="0.25">
      <c r="A53" s="56" t="s">
        <v>162</v>
      </c>
      <c r="B53" s="161" t="s">
        <v>161</v>
      </c>
      <c r="C53" s="304"/>
      <c r="D53" s="305"/>
      <c r="E53" s="305"/>
      <c r="F53" s="305"/>
      <c r="G53" s="304"/>
    </row>
    <row r="54" spans="1:7" ht="124.5" customHeight="1" x14ac:dyDescent="0.25">
      <c r="A54" s="15"/>
      <c r="B54" s="16"/>
      <c r="C54" s="43" t="s">
        <v>343</v>
      </c>
      <c r="D54" s="306">
        <v>98.2</v>
      </c>
      <c r="E54" s="306">
        <v>98.2</v>
      </c>
      <c r="F54" s="307">
        <v>1</v>
      </c>
      <c r="G54" s="110" t="s">
        <v>426</v>
      </c>
    </row>
    <row r="55" spans="1:7" ht="86.25" customHeight="1" x14ac:dyDescent="0.25">
      <c r="A55" s="15"/>
      <c r="B55" s="16"/>
      <c r="C55" s="308" t="s">
        <v>211</v>
      </c>
      <c r="D55" s="309">
        <v>100</v>
      </c>
      <c r="E55" s="309">
        <v>100</v>
      </c>
      <c r="F55" s="300">
        <f>E55/D55</f>
        <v>1</v>
      </c>
      <c r="G55" s="110" t="s">
        <v>426</v>
      </c>
    </row>
    <row r="56" spans="1:7" x14ac:dyDescent="0.25">
      <c r="A56" s="310"/>
      <c r="B56" s="21" t="s">
        <v>222</v>
      </c>
      <c r="C56" s="311"/>
      <c r="D56" s="312"/>
      <c r="E56" s="312"/>
      <c r="F56" s="312"/>
      <c r="G56" s="311"/>
    </row>
    <row r="57" spans="1:7" ht="15.75" thickBot="1" x14ac:dyDescent="0.3">
      <c r="A57" s="915" t="s">
        <v>227</v>
      </c>
      <c r="B57" s="915"/>
      <c r="C57" s="915"/>
      <c r="D57" s="915"/>
      <c r="E57" s="915"/>
      <c r="F57" s="915"/>
      <c r="G57" s="915"/>
    </row>
    <row r="58" spans="1:7" ht="25.5" x14ac:dyDescent="0.25">
      <c r="A58" s="313" t="s">
        <v>122</v>
      </c>
      <c r="B58" s="314" t="s">
        <v>83</v>
      </c>
      <c r="C58" s="137"/>
      <c r="D58" s="302"/>
      <c r="E58" s="302"/>
      <c r="F58" s="302"/>
      <c r="G58" s="137"/>
    </row>
    <row r="59" spans="1:7" ht="51" customHeight="1" x14ac:dyDescent="0.25">
      <c r="A59" s="74" t="s">
        <v>244</v>
      </c>
      <c r="B59" s="75" t="s">
        <v>283</v>
      </c>
      <c r="C59" s="294"/>
      <c r="D59" s="315"/>
      <c r="E59" s="315"/>
      <c r="F59" s="315"/>
      <c r="G59" s="316"/>
    </row>
    <row r="60" spans="1:7" ht="51" x14ac:dyDescent="0.25">
      <c r="A60" s="56" t="s">
        <v>245</v>
      </c>
      <c r="B60" s="76" t="s">
        <v>284</v>
      </c>
      <c r="C60" s="294"/>
      <c r="D60" s="317"/>
      <c r="E60" s="317"/>
      <c r="F60" s="317"/>
      <c r="G60" s="318"/>
    </row>
    <row r="61" spans="1:7" ht="51" x14ac:dyDescent="0.25">
      <c r="A61" s="56" t="s">
        <v>246</v>
      </c>
      <c r="B61" s="76" t="s">
        <v>22</v>
      </c>
      <c r="C61" s="294"/>
      <c r="D61" s="317"/>
      <c r="E61" s="317"/>
      <c r="F61" s="317"/>
      <c r="G61" s="318"/>
    </row>
    <row r="62" spans="1:7" s="164" customFormat="1" ht="63.75" x14ac:dyDescent="0.25">
      <c r="A62" s="56" t="s">
        <v>247</v>
      </c>
      <c r="B62" s="76" t="s">
        <v>285</v>
      </c>
      <c r="C62" s="294"/>
      <c r="D62" s="68"/>
      <c r="E62" s="87"/>
      <c r="F62" s="86"/>
      <c r="G62" s="86"/>
    </row>
    <row r="63" spans="1:7" ht="51" x14ac:dyDescent="0.25">
      <c r="A63" s="56" t="s">
        <v>248</v>
      </c>
      <c r="B63" s="76" t="s">
        <v>24</v>
      </c>
      <c r="C63" s="294"/>
      <c r="D63" s="317"/>
      <c r="E63" s="317"/>
      <c r="F63" s="317"/>
      <c r="G63" s="318"/>
    </row>
    <row r="64" spans="1:7" ht="89.25" x14ac:dyDescent="0.25">
      <c r="A64" s="56" t="s">
        <v>18</v>
      </c>
      <c r="B64" s="76" t="s">
        <v>25</v>
      </c>
      <c r="C64" s="294"/>
      <c r="D64" s="317"/>
      <c r="E64" s="317"/>
      <c r="F64" s="317"/>
      <c r="G64" s="318"/>
    </row>
    <row r="65" spans="1:7" ht="25.5" x14ac:dyDescent="0.25">
      <c r="A65" s="56" t="s">
        <v>19</v>
      </c>
      <c r="B65" s="76" t="s">
        <v>288</v>
      </c>
      <c r="C65" s="294"/>
      <c r="D65" s="317"/>
      <c r="E65" s="317"/>
      <c r="F65" s="317"/>
      <c r="G65" s="318"/>
    </row>
    <row r="66" spans="1:7" ht="89.25" x14ac:dyDescent="0.25">
      <c r="A66" s="56" t="s">
        <v>76</v>
      </c>
      <c r="B66" s="76" t="s">
        <v>289</v>
      </c>
      <c r="C66" s="294"/>
      <c r="D66" s="319"/>
      <c r="E66" s="319"/>
      <c r="F66" s="319"/>
      <c r="G66" s="320"/>
    </row>
    <row r="67" spans="1:7" ht="25.5" x14ac:dyDescent="0.25">
      <c r="A67" s="56" t="s">
        <v>333</v>
      </c>
      <c r="B67" s="76" t="s">
        <v>290</v>
      </c>
      <c r="C67" s="911"/>
      <c r="D67" s="312"/>
      <c r="E67" s="312"/>
      <c r="F67" s="312"/>
      <c r="G67" s="311"/>
    </row>
    <row r="68" spans="1:7" ht="25.5" x14ac:dyDescent="0.25">
      <c r="A68" s="56" t="s">
        <v>336</v>
      </c>
      <c r="B68" s="76" t="s">
        <v>291</v>
      </c>
      <c r="C68" s="912"/>
      <c r="D68" s="302"/>
      <c r="E68" s="302"/>
      <c r="F68" s="302"/>
      <c r="G68" s="137"/>
    </row>
    <row r="69" spans="1:7" ht="25.5" x14ac:dyDescent="0.25">
      <c r="A69" s="56" t="s">
        <v>4</v>
      </c>
      <c r="B69" s="76" t="s">
        <v>26</v>
      </c>
      <c r="C69" s="912"/>
      <c r="D69" s="302"/>
      <c r="E69" s="302"/>
      <c r="F69" s="302"/>
      <c r="G69" s="137"/>
    </row>
    <row r="70" spans="1:7" ht="51" x14ac:dyDescent="0.25">
      <c r="A70" s="56" t="s">
        <v>85</v>
      </c>
      <c r="B70" s="76" t="s">
        <v>27</v>
      </c>
      <c r="C70" s="912"/>
      <c r="D70" s="302"/>
      <c r="E70" s="302"/>
      <c r="F70" s="302"/>
      <c r="G70" s="137"/>
    </row>
    <row r="71" spans="1:7" ht="38.25" x14ac:dyDescent="0.25">
      <c r="A71" s="56" t="s">
        <v>86</v>
      </c>
      <c r="B71" s="76" t="s">
        <v>292</v>
      </c>
      <c r="C71" s="912"/>
      <c r="D71" s="302"/>
      <c r="E71" s="302"/>
      <c r="F71" s="302"/>
      <c r="G71" s="137"/>
    </row>
    <row r="72" spans="1:7" ht="51" x14ac:dyDescent="0.25">
      <c r="A72" s="56" t="s">
        <v>87</v>
      </c>
      <c r="B72" s="76" t="s">
        <v>293</v>
      </c>
      <c r="C72" s="912"/>
      <c r="D72" s="302"/>
      <c r="E72" s="302"/>
      <c r="F72" s="302"/>
      <c r="G72" s="137"/>
    </row>
    <row r="73" spans="1:7" ht="51" x14ac:dyDescent="0.25">
      <c r="A73" s="56" t="s">
        <v>88</v>
      </c>
      <c r="B73" s="76" t="s">
        <v>28</v>
      </c>
      <c r="C73" s="912"/>
      <c r="D73" s="302"/>
      <c r="E73" s="302"/>
      <c r="F73" s="302"/>
      <c r="G73" s="137"/>
    </row>
    <row r="74" spans="1:7" ht="63.75" x14ac:dyDescent="0.25">
      <c r="A74" s="56" t="s">
        <v>89</v>
      </c>
      <c r="B74" s="76" t="s">
        <v>294</v>
      </c>
      <c r="C74" s="912"/>
      <c r="D74" s="302"/>
      <c r="E74" s="302"/>
      <c r="F74" s="302"/>
      <c r="G74" s="137"/>
    </row>
    <row r="75" spans="1:7" ht="63.75" x14ac:dyDescent="0.25">
      <c r="A75" s="56" t="s">
        <v>90</v>
      </c>
      <c r="B75" s="76" t="s">
        <v>295</v>
      </c>
      <c r="C75" s="912"/>
      <c r="D75" s="302"/>
      <c r="E75" s="302"/>
      <c r="F75" s="302"/>
      <c r="G75" s="137"/>
    </row>
    <row r="76" spans="1:7" ht="63.75" x14ac:dyDescent="0.25">
      <c r="A76" s="56" t="s">
        <v>91</v>
      </c>
      <c r="B76" s="76" t="s">
        <v>296</v>
      </c>
      <c r="C76" s="912"/>
      <c r="D76" s="302"/>
      <c r="E76" s="302"/>
      <c r="F76" s="302"/>
      <c r="G76" s="137"/>
    </row>
    <row r="77" spans="1:7" ht="76.5" x14ac:dyDescent="0.25">
      <c r="A77" s="56" t="s">
        <v>92</v>
      </c>
      <c r="B77" s="76" t="s">
        <v>297</v>
      </c>
      <c r="C77" s="912"/>
      <c r="D77" s="302"/>
      <c r="E77" s="302"/>
      <c r="F77" s="302"/>
      <c r="G77" s="137"/>
    </row>
    <row r="78" spans="1:7" ht="51" x14ac:dyDescent="0.25">
      <c r="A78" s="56" t="s">
        <v>93</v>
      </c>
      <c r="B78" s="76" t="s">
        <v>298</v>
      </c>
      <c r="C78" s="912"/>
      <c r="D78" s="302"/>
      <c r="E78" s="302"/>
      <c r="F78" s="302"/>
      <c r="G78" s="137"/>
    </row>
    <row r="79" spans="1:7" ht="38.25" x14ac:dyDescent="0.25">
      <c r="A79" s="56" t="s">
        <v>94</v>
      </c>
      <c r="B79" s="76" t="s">
        <v>299</v>
      </c>
      <c r="C79" s="912"/>
      <c r="D79" s="302"/>
      <c r="E79" s="302"/>
      <c r="F79" s="302"/>
      <c r="G79" s="137"/>
    </row>
    <row r="80" spans="1:7" ht="51" x14ac:dyDescent="0.25">
      <c r="A80" s="56" t="s">
        <v>95</v>
      </c>
      <c r="B80" s="76" t="s">
        <v>300</v>
      </c>
      <c r="C80" s="912"/>
      <c r="D80" s="302"/>
      <c r="E80" s="302"/>
      <c r="F80" s="302"/>
      <c r="G80" s="137"/>
    </row>
    <row r="81" spans="1:7" ht="132.75" customHeight="1" x14ac:dyDescent="0.25">
      <c r="A81" s="56" t="s">
        <v>96</v>
      </c>
      <c r="B81" s="116" t="s">
        <v>23</v>
      </c>
      <c r="C81" s="912"/>
      <c r="D81" s="302"/>
      <c r="E81" s="302"/>
      <c r="F81" s="302"/>
      <c r="G81" s="137"/>
    </row>
    <row r="82" spans="1:7" ht="51" x14ac:dyDescent="0.25">
      <c r="A82" s="56" t="s">
        <v>97</v>
      </c>
      <c r="B82" s="116" t="s">
        <v>286</v>
      </c>
      <c r="C82" s="912"/>
      <c r="D82" s="321"/>
      <c r="E82" s="302"/>
      <c r="F82" s="303"/>
      <c r="G82" s="137"/>
    </row>
    <row r="83" spans="1:7" ht="25.5" x14ac:dyDescent="0.25">
      <c r="A83" s="56" t="s">
        <v>98</v>
      </c>
      <c r="B83" s="76" t="s">
        <v>287</v>
      </c>
      <c r="C83" s="912"/>
      <c r="D83" s="302"/>
      <c r="E83" s="302"/>
      <c r="F83" s="302"/>
      <c r="G83" s="137"/>
    </row>
    <row r="84" spans="1:7" ht="213" customHeight="1" x14ac:dyDescent="0.25">
      <c r="A84" s="10"/>
      <c r="B84" s="11"/>
      <c r="C84" s="78" t="s">
        <v>321</v>
      </c>
      <c r="D84" s="322">
        <v>0.84</v>
      </c>
      <c r="E84" s="322">
        <f>'план-график'!K94</f>
        <v>0.86</v>
      </c>
      <c r="F84" s="323">
        <f>E84/D84*100</f>
        <v>102.38095238095238</v>
      </c>
      <c r="G84" s="110" t="str">
        <f>'план-график'!L94</f>
        <v>Значение целевого индикатора за 2016 год  составило 86% (целевой индикатор перевыполнен 2,38%)</v>
      </c>
    </row>
    <row r="85" spans="1:7" ht="76.5" x14ac:dyDescent="0.25">
      <c r="A85" s="10"/>
      <c r="B85" s="11"/>
      <c r="C85" s="78" t="s">
        <v>210</v>
      </c>
      <c r="D85" s="323">
        <v>100</v>
      </c>
      <c r="E85" s="323">
        <v>100</v>
      </c>
      <c r="F85" s="298">
        <v>1</v>
      </c>
      <c r="G85" s="110" t="s">
        <v>384</v>
      </c>
    </row>
    <row r="86" spans="1:7" x14ac:dyDescent="0.25">
      <c r="A86" s="310"/>
      <c r="B86" s="21" t="s">
        <v>222</v>
      </c>
      <c r="C86" s="311"/>
      <c r="D86" s="312"/>
      <c r="E86" s="312"/>
      <c r="F86" s="312"/>
      <c r="G86" s="311"/>
    </row>
    <row r="87" spans="1:7" x14ac:dyDescent="0.25">
      <c r="A87" s="917" t="s">
        <v>228</v>
      </c>
      <c r="B87" s="917"/>
      <c r="C87" s="917"/>
      <c r="D87" s="917"/>
      <c r="E87" s="917"/>
      <c r="F87" s="917"/>
      <c r="G87" s="917"/>
    </row>
    <row r="88" spans="1:7" ht="25.5" x14ac:dyDescent="0.25">
      <c r="A88" s="324" t="s">
        <v>84</v>
      </c>
      <c r="B88" s="325" t="s">
        <v>303</v>
      </c>
      <c r="C88" s="326"/>
      <c r="D88" s="327"/>
      <c r="E88" s="328"/>
      <c r="F88" s="328"/>
      <c r="G88" s="311"/>
    </row>
    <row r="89" spans="1:7" ht="140.25" x14ac:dyDescent="0.25">
      <c r="A89" s="324" t="s">
        <v>244</v>
      </c>
      <c r="B89" s="325" t="s">
        <v>304</v>
      </c>
      <c r="C89" s="295" t="s">
        <v>70</v>
      </c>
      <c r="D89" s="329">
        <v>100</v>
      </c>
      <c r="E89" s="330">
        <v>100</v>
      </c>
      <c r="F89" s="298">
        <f>E89/D89</f>
        <v>1</v>
      </c>
      <c r="G89" s="110" t="s">
        <v>426</v>
      </c>
    </row>
    <row r="90" spans="1:7" ht="153" x14ac:dyDescent="0.25">
      <c r="A90" s="331" t="s">
        <v>124</v>
      </c>
      <c r="B90" s="332" t="s">
        <v>176</v>
      </c>
      <c r="C90" s="137"/>
      <c r="D90" s="302"/>
      <c r="E90" s="302"/>
      <c r="F90" s="302"/>
      <c r="G90" s="137"/>
    </row>
    <row r="91" spans="1:7" ht="141.75" x14ac:dyDescent="0.25">
      <c r="A91" s="333" t="s">
        <v>177</v>
      </c>
      <c r="B91" s="88" t="s">
        <v>178</v>
      </c>
      <c r="C91" s="137"/>
      <c r="D91" s="302"/>
      <c r="E91" s="302"/>
      <c r="F91" s="302"/>
      <c r="G91" s="137"/>
    </row>
    <row r="92" spans="1:7" ht="51" x14ac:dyDescent="0.25">
      <c r="A92" s="324" t="s">
        <v>245</v>
      </c>
      <c r="B92" s="325" t="s">
        <v>310</v>
      </c>
      <c r="C92" s="311"/>
      <c r="D92" s="312"/>
      <c r="E92" s="312"/>
      <c r="F92" s="312"/>
      <c r="G92" s="311"/>
    </row>
    <row r="93" spans="1:7" ht="38.25" x14ac:dyDescent="0.25">
      <c r="A93" s="324" t="s">
        <v>179</v>
      </c>
      <c r="B93" s="325" t="s">
        <v>311</v>
      </c>
      <c r="C93" s="311"/>
      <c r="D93" s="312"/>
      <c r="E93" s="312"/>
      <c r="F93" s="312"/>
      <c r="G93" s="311"/>
    </row>
    <row r="94" spans="1:7" ht="25.5" x14ac:dyDescent="0.25">
      <c r="A94" s="324" t="s">
        <v>246</v>
      </c>
      <c r="B94" s="325" t="s">
        <v>313</v>
      </c>
      <c r="C94" s="311"/>
      <c r="D94" s="312"/>
      <c r="E94" s="312"/>
      <c r="F94" s="312"/>
      <c r="G94" s="311"/>
    </row>
    <row r="95" spans="1:7" ht="51" x14ac:dyDescent="0.25">
      <c r="A95" s="331" t="s">
        <v>44</v>
      </c>
      <c r="B95" s="332" t="s">
        <v>314</v>
      </c>
      <c r="C95" s="137"/>
      <c r="D95" s="302"/>
      <c r="E95" s="302"/>
      <c r="F95" s="302"/>
      <c r="G95" s="137"/>
    </row>
    <row r="96" spans="1:7" ht="102" x14ac:dyDescent="0.25">
      <c r="A96" s="324" t="s">
        <v>45</v>
      </c>
      <c r="B96" s="325" t="s">
        <v>315</v>
      </c>
      <c r="C96" s="311"/>
      <c r="D96" s="312"/>
      <c r="E96" s="312"/>
      <c r="F96" s="312"/>
      <c r="G96" s="311"/>
    </row>
    <row r="97" spans="1:9" ht="90" thickBot="1" x14ac:dyDescent="0.3">
      <c r="A97" s="331" t="s">
        <v>46</v>
      </c>
      <c r="B97" s="332" t="s">
        <v>316</v>
      </c>
      <c r="C97" s="137"/>
      <c r="D97" s="302"/>
      <c r="E97" s="321"/>
      <c r="F97" s="302"/>
      <c r="G97" s="137"/>
    </row>
    <row r="98" spans="1:9" ht="166.5" thickBot="1" x14ac:dyDescent="0.3">
      <c r="A98" s="331" t="s">
        <v>47</v>
      </c>
      <c r="B98" s="332" t="s">
        <v>317</v>
      </c>
      <c r="C98" s="334" t="s">
        <v>64</v>
      </c>
      <c r="D98" s="335">
        <v>42</v>
      </c>
      <c r="E98" s="336">
        <v>42</v>
      </c>
      <c r="F98" s="298">
        <f>E98/D98</f>
        <v>1</v>
      </c>
      <c r="G98" s="110" t="s">
        <v>426</v>
      </c>
    </row>
    <row r="99" spans="1:9" ht="38.25" x14ac:dyDescent="0.25">
      <c r="A99" s="331" t="s">
        <v>48</v>
      </c>
      <c r="B99" s="332" t="s">
        <v>318</v>
      </c>
      <c r="C99" s="137"/>
      <c r="D99" s="302"/>
      <c r="E99" s="321"/>
      <c r="F99" s="302"/>
      <c r="G99" s="137"/>
    </row>
    <row r="100" spans="1:9" ht="76.5" x14ac:dyDescent="0.25">
      <c r="A100" s="331" t="s">
        <v>49</v>
      </c>
      <c r="B100" s="332" t="s">
        <v>319</v>
      </c>
      <c r="C100" s="295" t="s">
        <v>71</v>
      </c>
      <c r="D100" s="337">
        <v>5.0999999999999996</v>
      </c>
      <c r="E100" s="338">
        <v>5.0999999999999996</v>
      </c>
      <c r="F100" s="298">
        <f>E100/D100</f>
        <v>1</v>
      </c>
      <c r="G100" s="110" t="s">
        <v>426</v>
      </c>
    </row>
    <row r="101" spans="1:9" x14ac:dyDescent="0.25">
      <c r="A101" s="324" t="s">
        <v>50</v>
      </c>
      <c r="B101" s="325" t="s">
        <v>229</v>
      </c>
      <c r="C101" s="311"/>
      <c r="D101" s="312"/>
      <c r="E101" s="312"/>
      <c r="F101" s="312"/>
      <c r="G101" s="311"/>
    </row>
    <row r="102" spans="1:9" ht="25.5" x14ac:dyDescent="0.25">
      <c r="A102" s="331" t="s">
        <v>51</v>
      </c>
      <c r="B102" s="332" t="s">
        <v>320</v>
      </c>
      <c r="C102" s="137"/>
      <c r="D102" s="302"/>
      <c r="E102" s="302"/>
      <c r="F102" s="302"/>
      <c r="G102" s="137"/>
    </row>
    <row r="103" spans="1:9" x14ac:dyDescent="0.25">
      <c r="A103" s="339"/>
      <c r="B103" s="28" t="s">
        <v>222</v>
      </c>
      <c r="C103" s="340"/>
      <c r="D103" s="341"/>
      <c r="E103" s="341"/>
      <c r="F103" s="342"/>
      <c r="G103" s="340"/>
    </row>
    <row r="104" spans="1:9" x14ac:dyDescent="0.25">
      <c r="A104" s="915" t="s">
        <v>230</v>
      </c>
      <c r="B104" s="917"/>
      <c r="C104" s="915"/>
      <c r="D104" s="915"/>
      <c r="E104" s="915"/>
      <c r="F104" s="915"/>
      <c r="G104" s="915"/>
    </row>
    <row r="105" spans="1:9" s="164" customFormat="1" ht="83.25" customHeight="1" x14ac:dyDescent="0.25">
      <c r="A105" s="343" t="s">
        <v>244</v>
      </c>
      <c r="B105" s="344" t="s">
        <v>231</v>
      </c>
      <c r="C105" s="132" t="s">
        <v>203</v>
      </c>
      <c r="D105" s="128">
        <v>0.56999999999999995</v>
      </c>
      <c r="E105" s="104">
        <f>'план-график'!K134</f>
        <v>0.53</v>
      </c>
      <c r="F105" s="345">
        <f>(D105-E105)/D105*100%+100%</f>
        <v>1.070175438596491</v>
      </c>
      <c r="G105" s="140" t="str">
        <f>'план-график'!L134</f>
        <v xml:space="preserve">По состоянию на 01.01.2017 численность безработных граждан, зарегистрированных в государственных учреждениях службы занятости населения, составила 3459 человек. Уровень регистрируемой безработицы составил 0,53%. </v>
      </c>
      <c r="H105" s="346"/>
      <c r="I105" s="346"/>
    </row>
    <row r="106" spans="1:9" ht="171.75" customHeight="1" x14ac:dyDescent="0.25">
      <c r="A106" s="343"/>
      <c r="B106" s="162"/>
      <c r="C106" s="116" t="s">
        <v>370</v>
      </c>
      <c r="D106" s="124">
        <v>76056</v>
      </c>
      <c r="E106" s="125">
        <f>'план-график'!K136</f>
        <v>75085</v>
      </c>
      <c r="F106" s="146">
        <f>E106/D106</f>
        <v>0.9872330914063322</v>
      </c>
      <c r="G106" s="137" t="str">
        <f>'план-график'!L136</f>
        <v>Процент выполнения показателя составляет 98,7%. Причина невыполнения данного показателя в том, что государственная услуга по организации проведению оплачиваемых общественых работ выполнена на 85% от плана. К причинам невыполнения плана следует отнести отсутствие финансирования со стороны администрации МО г. Ульяновска, отсутствие спроса на данную государственную услугу со стороны безработных граждан и граждан, ищущих работу в г. Ульяновске.</v>
      </c>
    </row>
    <row r="107" spans="1:9" ht="51" x14ac:dyDescent="0.25">
      <c r="A107" s="347" t="s">
        <v>245</v>
      </c>
      <c r="B107" s="78" t="s">
        <v>55</v>
      </c>
      <c r="C107" s="348" t="s">
        <v>204</v>
      </c>
      <c r="D107" s="145"/>
      <c r="E107" s="145"/>
      <c r="F107" s="146"/>
      <c r="G107" s="106"/>
    </row>
    <row r="108" spans="1:9" x14ac:dyDescent="0.25">
      <c r="A108" s="349" t="s">
        <v>246</v>
      </c>
      <c r="B108" s="78" t="s">
        <v>53</v>
      </c>
      <c r="C108" s="348"/>
      <c r="D108" s="145"/>
      <c r="E108" s="145"/>
      <c r="F108" s="146"/>
      <c r="G108" s="106"/>
    </row>
    <row r="109" spans="1:9" ht="127.5" x14ac:dyDescent="0.25">
      <c r="A109" s="105" t="s">
        <v>247</v>
      </c>
      <c r="B109" s="78" t="s">
        <v>187</v>
      </c>
      <c r="C109" s="350"/>
      <c r="D109" s="351"/>
      <c r="E109" s="351"/>
      <c r="F109" s="351"/>
      <c r="G109" s="350"/>
    </row>
    <row r="110" spans="1:9" ht="25.5" x14ac:dyDescent="0.25">
      <c r="A110" s="352" t="s">
        <v>248</v>
      </c>
      <c r="B110" s="78" t="s">
        <v>188</v>
      </c>
      <c r="C110" s="353"/>
      <c r="D110" s="321"/>
      <c r="E110" s="321"/>
      <c r="F110" s="321"/>
      <c r="G110" s="137"/>
    </row>
    <row r="111" spans="1:9" ht="76.5" x14ac:dyDescent="0.25">
      <c r="A111" s="165"/>
      <c r="B111" s="161"/>
      <c r="C111" s="354" t="s">
        <v>371</v>
      </c>
      <c r="D111" s="129">
        <v>11300</v>
      </c>
      <c r="E111" s="136">
        <f>'план-график'!K135</f>
        <v>12972</v>
      </c>
      <c r="F111" s="146">
        <f>E111/D111</f>
        <v>1.1479646017699114</v>
      </c>
      <c r="G111" s="116" t="str">
        <f>'план-график'!L135</f>
        <v>Количество работников прошедших обучение по охране труда за  2016 год - 12972человека</v>
      </c>
    </row>
    <row r="112" spans="1:9" s="164" customFormat="1" ht="76.5" x14ac:dyDescent="0.25">
      <c r="A112" s="165"/>
      <c r="B112" s="161"/>
      <c r="C112" s="355" t="s">
        <v>201</v>
      </c>
      <c r="D112" s="168">
        <v>542</v>
      </c>
      <c r="E112" s="168">
        <f>'план-график'!K137</f>
        <v>284</v>
      </c>
      <c r="F112" s="345">
        <f>(D112-E112)/D112*100%+100%</f>
        <v>1.4760147601476015</v>
      </c>
      <c r="G112" s="132" t="str">
        <f>'план-график'!L137</f>
        <v>В 2016 году в результате несчастных случаев на производстве пострадало 284 человека, что составляет 52,4% от прогнозируемого показателя</v>
      </c>
    </row>
    <row r="113" spans="1:8" ht="51" x14ac:dyDescent="0.25">
      <c r="A113" s="165"/>
      <c r="B113" s="161"/>
      <c r="C113" s="355" t="s">
        <v>372</v>
      </c>
      <c r="D113" s="124">
        <v>17000</v>
      </c>
      <c r="E113" s="135">
        <f>'план-график'!K138</f>
        <v>32689</v>
      </c>
      <c r="F113" s="345">
        <f>E113/D113</f>
        <v>1.9228823529411765</v>
      </c>
      <c r="G113" s="116" t="str">
        <f>'план-график'!L138</f>
        <v>В 2016 году проведена специальная оценка условий труда на 32689 рабочих местах</v>
      </c>
    </row>
    <row r="114" spans="1:8" ht="63.75" x14ac:dyDescent="0.25">
      <c r="A114" s="165"/>
      <c r="B114" s="161"/>
      <c r="C114" s="354" t="s">
        <v>364</v>
      </c>
      <c r="D114" s="135">
        <v>46</v>
      </c>
      <c r="E114" s="356">
        <f>'план-график'!K139</f>
        <v>0</v>
      </c>
      <c r="F114" s="357" t="s">
        <v>30</v>
      </c>
      <c r="G114" s="78" t="str">
        <f>'план-график'!L139</f>
        <v>Показатель подсчитывается Федеральной службой  государственной статистики по Ульяновской области 1 раз в год (оперативные данные будут известны только в марте)</v>
      </c>
    </row>
    <row r="115" spans="1:8" ht="63.75" x14ac:dyDescent="0.25">
      <c r="A115" s="165"/>
      <c r="B115" s="161"/>
      <c r="C115" s="348" t="s">
        <v>365</v>
      </c>
      <c r="D115" s="135">
        <v>37</v>
      </c>
      <c r="E115" s="356">
        <f>'план-график'!K140</f>
        <v>0</v>
      </c>
      <c r="F115" s="357" t="s">
        <v>30</v>
      </c>
      <c r="G115" s="78" t="str">
        <f>'план-график'!L140</f>
        <v>Показатель подсчитывается Федеральной службой  государственной статистики по Ульяновской области 1 раз в год (оперативные данные будут известны только в марте)</v>
      </c>
    </row>
    <row r="116" spans="1:8" ht="124.5" customHeight="1" x14ac:dyDescent="0.25">
      <c r="A116" s="163" t="s">
        <v>18</v>
      </c>
      <c r="B116" s="161" t="s">
        <v>485</v>
      </c>
      <c r="C116" s="353"/>
      <c r="D116" s="302"/>
      <c r="E116" s="302"/>
      <c r="F116" s="302"/>
      <c r="G116" s="137"/>
    </row>
    <row r="117" spans="1:8" ht="51" x14ac:dyDescent="0.25">
      <c r="A117" s="358" t="s">
        <v>119</v>
      </c>
      <c r="B117" s="344" t="s">
        <v>189</v>
      </c>
    </row>
    <row r="118" spans="1:8" ht="114.75" x14ac:dyDescent="0.25">
      <c r="A118" s="105" t="s">
        <v>20</v>
      </c>
      <c r="B118" s="78" t="s">
        <v>54</v>
      </c>
      <c r="C118" s="353"/>
      <c r="D118" s="312"/>
      <c r="E118" s="312"/>
      <c r="F118" s="312"/>
      <c r="G118" s="311"/>
    </row>
    <row r="119" spans="1:8" ht="25.5" x14ac:dyDescent="0.25">
      <c r="A119" s="352" t="s">
        <v>21</v>
      </c>
      <c r="B119" s="78" t="s">
        <v>52</v>
      </c>
      <c r="C119" s="353"/>
      <c r="D119" s="302"/>
      <c r="E119" s="302"/>
      <c r="F119" s="302"/>
      <c r="G119" s="137"/>
    </row>
    <row r="120" spans="1:8" x14ac:dyDescent="0.25">
      <c r="A120" s="310"/>
      <c r="B120" s="21" t="s">
        <v>222</v>
      </c>
      <c r="C120" s="311"/>
      <c r="D120" s="312"/>
      <c r="E120" s="312"/>
      <c r="F120" s="312"/>
      <c r="G120" s="311"/>
    </row>
    <row r="121" spans="1:8" x14ac:dyDescent="0.25">
      <c r="A121" s="918" t="s">
        <v>232</v>
      </c>
      <c r="B121" s="919"/>
      <c r="C121" s="920"/>
      <c r="D121" s="920"/>
      <c r="E121" s="920"/>
      <c r="F121" s="920"/>
      <c r="G121" s="921"/>
    </row>
    <row r="122" spans="1:8" s="139" customFormat="1" ht="133.5" customHeight="1" x14ac:dyDescent="0.25">
      <c r="A122" s="81" t="s">
        <v>244</v>
      </c>
      <c r="B122" s="88" t="s">
        <v>191</v>
      </c>
      <c r="C122" s="71" t="s">
        <v>373</v>
      </c>
      <c r="D122" s="142">
        <v>750</v>
      </c>
      <c r="E122" s="135">
        <f>'план-график'!K147</f>
        <v>972</v>
      </c>
      <c r="F122" s="72">
        <f>E122/D122</f>
        <v>1.296</v>
      </c>
      <c r="G122" s="135" t="str">
        <f>'план-график'!L147</f>
        <v>Программа пользуется популярностью, число желающих принять в ней участие стабильно растёт</v>
      </c>
    </row>
    <row r="123" spans="1:8" s="139" customFormat="1" ht="135.75" customHeight="1" x14ac:dyDescent="0.25">
      <c r="A123" s="64"/>
      <c r="B123" s="70"/>
      <c r="C123" s="71" t="s">
        <v>330</v>
      </c>
      <c r="D123" s="15">
        <v>11</v>
      </c>
      <c r="E123" s="144">
        <f>'план-график'!K149</f>
        <v>25.5</v>
      </c>
      <c r="F123" s="72">
        <f>E123/D123</f>
        <v>2.3181818181818183</v>
      </c>
      <c r="G123" s="135" t="str">
        <f>'план-график'!L149</f>
        <v>Причина перевыполнения планового показателя в том, что программа пользуется большой популярностью среди молодёжи. В 2016 году участниками программы в возрасте до 30-ти лет стало 202 человека.</v>
      </c>
      <c r="H123" s="359"/>
    </row>
    <row r="124" spans="1:8" ht="51" x14ac:dyDescent="0.25">
      <c r="A124" s="82" t="s">
        <v>245</v>
      </c>
      <c r="B124" s="83" t="s">
        <v>33</v>
      </c>
      <c r="C124" s="360"/>
      <c r="D124" s="302"/>
      <c r="E124" s="302"/>
      <c r="F124" s="302"/>
      <c r="G124" s="137"/>
    </row>
    <row r="125" spans="1:8" x14ac:dyDescent="0.25">
      <c r="A125" s="310"/>
      <c r="B125" s="21" t="s">
        <v>222</v>
      </c>
      <c r="C125" s="340"/>
      <c r="D125" s="342"/>
      <c r="E125" s="342"/>
      <c r="F125" s="342"/>
      <c r="G125" s="340"/>
    </row>
    <row r="126" spans="1:8" x14ac:dyDescent="0.25">
      <c r="A126" s="918" t="s">
        <v>59</v>
      </c>
      <c r="B126" s="919"/>
      <c r="C126" s="919"/>
      <c r="D126" s="919"/>
      <c r="E126" s="919"/>
      <c r="F126" s="919"/>
      <c r="G126" s="922"/>
    </row>
    <row r="127" spans="1:8" ht="38.25" x14ac:dyDescent="0.25">
      <c r="A127" s="361" t="s">
        <v>122</v>
      </c>
      <c r="B127" s="362" t="s">
        <v>193</v>
      </c>
      <c r="C127" s="363"/>
      <c r="D127" s="363"/>
      <c r="E127" s="363"/>
      <c r="F127" s="363"/>
      <c r="G127" s="364"/>
    </row>
    <row r="128" spans="1:8" s="164" customFormat="1" ht="63.75" x14ac:dyDescent="0.25">
      <c r="A128" s="62" t="s">
        <v>56</v>
      </c>
      <c r="B128" s="63" t="s">
        <v>328</v>
      </c>
      <c r="C128" s="78" t="s">
        <v>327</v>
      </c>
      <c r="D128" s="365">
        <v>100</v>
      </c>
      <c r="E128" s="66">
        <v>100</v>
      </c>
      <c r="F128" s="366">
        <f>E128/D128</f>
        <v>1</v>
      </c>
      <c r="G128" s="110" t="s">
        <v>426</v>
      </c>
    </row>
    <row r="129" spans="1:7" s="164" customFormat="1" ht="161.25" customHeight="1" x14ac:dyDescent="0.25">
      <c r="A129" s="85" t="s">
        <v>245</v>
      </c>
      <c r="B129" s="101" t="s">
        <v>195</v>
      </c>
      <c r="C129" s="78"/>
      <c r="D129" s="367"/>
      <c r="E129" s="66"/>
      <c r="F129" s="366"/>
      <c r="G129" s="78"/>
    </row>
    <row r="130" spans="1:7" s="164" customFormat="1" ht="114.75" x14ac:dyDescent="0.25">
      <c r="A130" s="85" t="s">
        <v>246</v>
      </c>
      <c r="B130" s="57" t="s">
        <v>29</v>
      </c>
      <c r="C130" s="78"/>
      <c r="D130" s="367"/>
      <c r="E130" s="66"/>
      <c r="F130" s="366"/>
      <c r="G130" s="78"/>
    </row>
    <row r="131" spans="1:7" s="164" customFormat="1" ht="38.25" x14ac:dyDescent="0.25">
      <c r="A131" s="56" t="s">
        <v>247</v>
      </c>
      <c r="B131" s="76" t="s">
        <v>226</v>
      </c>
      <c r="C131" s="78"/>
      <c r="D131" s="367"/>
      <c r="E131" s="66"/>
      <c r="F131" s="366"/>
      <c r="G131" s="78"/>
    </row>
    <row r="132" spans="1:7" s="164" customFormat="1" ht="25.5" x14ac:dyDescent="0.25">
      <c r="A132" s="99" t="s">
        <v>119</v>
      </c>
      <c r="B132" s="100" t="s">
        <v>196</v>
      </c>
      <c r="C132" s="78"/>
      <c r="D132" s="367"/>
      <c r="E132" s="66"/>
      <c r="F132" s="366"/>
      <c r="G132" s="78"/>
    </row>
    <row r="133" spans="1:7" ht="119.25" customHeight="1" x14ac:dyDescent="0.25">
      <c r="A133" s="12" t="s">
        <v>58</v>
      </c>
      <c r="B133" s="13" t="s">
        <v>197</v>
      </c>
      <c r="C133" s="78" t="str">
        <f>'план-график'!B163</f>
        <v>Удельный расход электроэнергии на 1 кв. метр общей площади помещений, занимаемых учреждениями, подведомственными Министерству (далее – подведомственные учреждения), кВт/ч / кв. м</v>
      </c>
      <c r="D133" s="147">
        <f>'план-график'!J163</f>
        <v>43.78</v>
      </c>
      <c r="E133" s="150">
        <f>'план-график'!K163</f>
        <v>43.012</v>
      </c>
      <c r="F133" s="368">
        <f t="shared" ref="F133:F136" si="0">(D133-E133)/D133*100%+100%</f>
        <v>1.0175422567382366</v>
      </c>
      <c r="G133" s="110" t="str">
        <f>'план-график'!L163</f>
        <v>Значение целевого индикатора за 2016 год составило 101,8% (целевой индикатор перевыполнен)</v>
      </c>
    </row>
    <row r="134" spans="1:7" ht="82.5" customHeight="1" x14ac:dyDescent="0.25">
      <c r="A134" s="12"/>
      <c r="B134" s="13"/>
      <c r="C134" s="78" t="str">
        <f>'план-график'!B164</f>
        <v>Удельный расход тепловой энергии на 1 кв. метр общей площади помещений, занимаемых подведомственными учреждениями, Гкал / кв. м</v>
      </c>
      <c r="D134" s="148">
        <f>'план-график'!J164</f>
        <v>0.11600000000000001</v>
      </c>
      <c r="E134" s="150">
        <f>'план-график'!K164</f>
        <v>0.10299999999999999</v>
      </c>
      <c r="F134" s="368">
        <f t="shared" si="0"/>
        <v>1.1120689655172415</v>
      </c>
      <c r="G134" s="110" t="str">
        <f>'план-график'!L164</f>
        <v>Значение целевого индикатора за 2016 год составило 111,2% (целевой индикатор перевыполнен)</v>
      </c>
    </row>
    <row r="135" spans="1:7" ht="92.25" customHeight="1" x14ac:dyDescent="0.25">
      <c r="A135" s="12"/>
      <c r="B135" s="13"/>
      <c r="C135" s="78" t="str">
        <f>'план-график'!B165</f>
        <v>Удельный расход природного газа на 1 кв. метр общей площади помещений, занимаемых подведомственны-ми учреждениями, тыс. куб. м /кв. м</v>
      </c>
      <c r="D135" s="147">
        <f>'план-график'!J165</f>
        <v>9.33</v>
      </c>
      <c r="E135" s="150">
        <f>'план-график'!K165</f>
        <v>9.0410000000000004</v>
      </c>
      <c r="F135" s="368">
        <f t="shared" si="0"/>
        <v>1.0309753483386923</v>
      </c>
      <c r="G135" s="110" t="str">
        <f>'план-график'!L165</f>
        <v>Значение целевого индикатора за 2016 год составило 103,1% (целевой индикатор перевыполнен)</v>
      </c>
    </row>
    <row r="136" spans="1:7" ht="83.25" customHeight="1" x14ac:dyDescent="0.25">
      <c r="A136" s="12"/>
      <c r="B136" s="13"/>
      <c r="C136" s="78" t="str">
        <f>'план-график'!B166</f>
        <v>Удельный расход воды на 1 кв. метр общей площади помещений, занимаемых подведомственными учреждениями, тыс. куб. м /кв. м</v>
      </c>
      <c r="D136" s="148">
        <f>'план-график'!J166</f>
        <v>0.84499999999999997</v>
      </c>
      <c r="E136" s="150">
        <f>'план-график'!K166</f>
        <v>0.748</v>
      </c>
      <c r="F136" s="368">
        <f t="shared" si="0"/>
        <v>1.1147928994082841</v>
      </c>
      <c r="G136" s="110" t="str">
        <f>'план-график'!L166</f>
        <v>Значение целевого индикатора за 2016 год составило 111,5% (целевой индикатор перевыполнен)</v>
      </c>
    </row>
    <row r="137" spans="1:7" x14ac:dyDescent="0.25">
      <c r="A137" s="310"/>
      <c r="B137" s="21" t="s">
        <v>222</v>
      </c>
      <c r="C137" s="311"/>
      <c r="D137" s="312"/>
      <c r="E137" s="312"/>
      <c r="F137" s="312"/>
      <c r="G137" s="311"/>
    </row>
    <row r="138" spans="1:7" x14ac:dyDescent="0.25">
      <c r="A138" s="369"/>
      <c r="B138" s="21" t="s">
        <v>223</v>
      </c>
      <c r="C138" s="370"/>
      <c r="D138" s="312"/>
      <c r="E138" s="312"/>
      <c r="F138" s="312"/>
      <c r="G138" s="311"/>
    </row>
    <row r="140" spans="1:7" ht="15.75" x14ac:dyDescent="0.25">
      <c r="A140" s="916"/>
      <c r="B140" s="916"/>
      <c r="C140" s="916"/>
      <c r="D140" s="916"/>
      <c r="E140" s="916"/>
      <c r="F140" s="916"/>
      <c r="G140" s="916"/>
    </row>
  </sheetData>
  <mergeCells count="10">
    <mergeCell ref="A140:G140"/>
    <mergeCell ref="A87:G87"/>
    <mergeCell ref="A104:G104"/>
    <mergeCell ref="A121:G121"/>
    <mergeCell ref="A126:G126"/>
    <mergeCell ref="C67:C83"/>
    <mergeCell ref="A2:G2"/>
    <mergeCell ref="A3:G3"/>
    <mergeCell ref="A7:G7"/>
    <mergeCell ref="A57:G57"/>
  </mergeCells>
  <phoneticPr fontId="29" type="noConversion"/>
  <pageMargins left="0.56000000000000005" right="0.22" top="0.21" bottom="0.16" header="0.2" footer="0.16"/>
  <pageSetup paperSize="9" scale="68" fitToHeight="0" orientation="portrait" r:id="rId1"/>
  <rowBreaks count="2" manualBreakCount="2">
    <brk id="108" max="6" man="1"/>
    <brk id="12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
  <sheetViews>
    <sheetView view="pageBreakPreview" zoomScale="80" zoomScaleNormal="75" zoomScaleSheetLayoutView="80" workbookViewId="0">
      <selection activeCell="J171" sqref="J171"/>
    </sheetView>
  </sheetViews>
  <sheetFormatPr defaultRowHeight="15" x14ac:dyDescent="0.25"/>
  <cols>
    <col min="1" max="1" width="9.28515625" style="175" bestFit="1" customWidth="1"/>
    <col min="2" max="2" width="40.5703125" style="175" customWidth="1"/>
    <col min="3" max="3" width="15" style="175" customWidth="1"/>
    <col min="4" max="4" width="9.28515625" style="175" bestFit="1" customWidth="1"/>
    <col min="5" max="5" width="8.85546875" style="175" customWidth="1"/>
    <col min="6" max="6" width="7.7109375" style="175" customWidth="1"/>
    <col min="7" max="7" width="8.140625" style="175" customWidth="1"/>
    <col min="8" max="8" width="17.5703125" style="175" customWidth="1"/>
    <col min="9" max="9" width="17" style="175" customWidth="1"/>
    <col min="10" max="10" width="39" style="175" customWidth="1"/>
    <col min="11" max="11" width="43.5703125" style="371" customWidth="1"/>
    <col min="12" max="12" width="25.28515625" style="175" customWidth="1"/>
    <col min="13" max="13" width="18.140625" style="175" customWidth="1"/>
    <col min="14" max="14" width="12.85546875" style="175" bestFit="1" customWidth="1"/>
    <col min="15" max="15" width="14.42578125" style="175" customWidth="1"/>
    <col min="16" max="16384" width="9.140625" style="175"/>
  </cols>
  <sheetData>
    <row r="1" spans="1:15" x14ac:dyDescent="0.25">
      <c r="K1" s="371" t="s">
        <v>5</v>
      </c>
    </row>
    <row r="2" spans="1:15" ht="20.25" x14ac:dyDescent="0.25">
      <c r="A2" s="925" t="s">
        <v>374</v>
      </c>
      <c r="B2" s="925"/>
      <c r="C2" s="925"/>
      <c r="D2" s="925"/>
      <c r="E2" s="925"/>
      <c r="F2" s="925"/>
      <c r="G2" s="925"/>
      <c r="H2" s="925"/>
      <c r="I2" s="925"/>
      <c r="J2" s="925"/>
      <c r="K2" s="925"/>
      <c r="L2" s="372"/>
      <c r="M2" s="372"/>
    </row>
    <row r="3" spans="1:15" ht="37.5" customHeight="1" x14ac:dyDescent="0.25">
      <c r="A3" s="886"/>
      <c r="B3" s="886" t="s">
        <v>233</v>
      </c>
      <c r="C3" s="886" t="s">
        <v>234</v>
      </c>
      <c r="D3" s="888" t="s">
        <v>235</v>
      </c>
      <c r="E3" s="890"/>
      <c r="F3" s="888" t="s">
        <v>236</v>
      </c>
      <c r="G3" s="890"/>
      <c r="H3" s="888" t="s">
        <v>68</v>
      </c>
      <c r="I3" s="890"/>
      <c r="J3" s="888" t="s">
        <v>237</v>
      </c>
      <c r="K3" s="890"/>
      <c r="L3" s="248" t="s">
        <v>75</v>
      </c>
      <c r="M3" s="373"/>
    </row>
    <row r="4" spans="1:15" ht="23.25" customHeight="1" x14ac:dyDescent="0.25">
      <c r="A4" s="887"/>
      <c r="B4" s="887"/>
      <c r="C4" s="887"/>
      <c r="D4" s="189" t="s">
        <v>238</v>
      </c>
      <c r="E4" s="189" t="s">
        <v>239</v>
      </c>
      <c r="F4" s="189" t="s">
        <v>238</v>
      </c>
      <c r="G4" s="189" t="s">
        <v>239</v>
      </c>
      <c r="H4" s="189" t="s">
        <v>240</v>
      </c>
      <c r="I4" s="189" t="s">
        <v>241</v>
      </c>
      <c r="J4" s="189" t="s">
        <v>242</v>
      </c>
      <c r="K4" s="189" t="s">
        <v>243</v>
      </c>
      <c r="L4" s="248"/>
      <c r="M4" s="373"/>
    </row>
    <row r="5" spans="1:15" x14ac:dyDescent="0.25">
      <c r="A5" s="374">
        <v>1</v>
      </c>
      <c r="B5" s="189">
        <v>2</v>
      </c>
      <c r="C5" s="176">
        <v>3</v>
      </c>
      <c r="D5" s="189">
        <v>4</v>
      </c>
      <c r="E5" s="189">
        <v>5</v>
      </c>
      <c r="F5" s="189">
        <v>6</v>
      </c>
      <c r="G5" s="189">
        <v>7</v>
      </c>
      <c r="H5" s="189">
        <v>8</v>
      </c>
      <c r="I5" s="189">
        <v>9</v>
      </c>
      <c r="J5" s="189">
        <v>10</v>
      </c>
      <c r="K5" s="189">
        <v>11</v>
      </c>
      <c r="L5" s="248">
        <v>12</v>
      </c>
      <c r="M5" s="373"/>
    </row>
    <row r="6" spans="1:15" ht="26.25" thickBot="1" x14ac:dyDescent="0.3">
      <c r="A6" s="374"/>
      <c r="B6" s="375" t="s">
        <v>221</v>
      </c>
      <c r="C6" s="176"/>
      <c r="D6" s="189"/>
      <c r="E6" s="189"/>
      <c r="F6" s="189"/>
      <c r="G6" s="189"/>
      <c r="H6" s="220">
        <f>H7+H55+H57</f>
        <v>5836044.0930000022</v>
      </c>
      <c r="I6" s="220">
        <f>I7+I55+I57</f>
        <v>5782303.4503699997</v>
      </c>
      <c r="J6" s="189"/>
      <c r="K6" s="189"/>
      <c r="L6" s="248"/>
      <c r="M6" s="376"/>
    </row>
    <row r="7" spans="1:15" ht="25.5" customHeight="1" x14ac:dyDescent="0.25">
      <c r="A7" s="377" t="s">
        <v>84</v>
      </c>
      <c r="B7" s="177" t="s">
        <v>83</v>
      </c>
      <c r="C7" s="178"/>
      <c r="D7" s="189"/>
      <c r="E7" s="189"/>
      <c r="F7" s="189"/>
      <c r="G7" s="378"/>
      <c r="H7" s="379">
        <f>SUM(H8:H54)</f>
        <v>5712556.5130000021</v>
      </c>
      <c r="I7" s="379">
        <f>SUM(I8:I54)</f>
        <v>5661340.58017</v>
      </c>
      <c r="J7" s="380"/>
      <c r="K7" s="174"/>
      <c r="L7" s="223"/>
      <c r="M7" s="381"/>
      <c r="N7" s="382"/>
      <c r="O7" s="382"/>
    </row>
    <row r="8" spans="1:15" ht="222" customHeight="1" x14ac:dyDescent="0.25">
      <c r="A8" s="179" t="s">
        <v>244</v>
      </c>
      <c r="B8" s="180" t="s">
        <v>252</v>
      </c>
      <c r="C8" s="181" t="s">
        <v>492</v>
      </c>
      <c r="D8" s="189" t="s">
        <v>338</v>
      </c>
      <c r="E8" s="189" t="s">
        <v>339</v>
      </c>
      <c r="F8" s="189" t="s">
        <v>338</v>
      </c>
      <c r="G8" s="189" t="s">
        <v>339</v>
      </c>
      <c r="H8" s="172">
        <f>финансир!I10</f>
        <v>409969.8</v>
      </c>
      <c r="I8" s="173">
        <f>финансир!M10</f>
        <v>407303.96012</v>
      </c>
      <c r="J8" s="182" t="s">
        <v>521</v>
      </c>
      <c r="K8" s="182" t="s">
        <v>385</v>
      </c>
      <c r="L8" s="223"/>
      <c r="M8" s="190">
        <f>I8/H8</f>
        <v>0.99349747254553877</v>
      </c>
    </row>
    <row r="9" spans="1:15" ht="137.25" customHeight="1" x14ac:dyDescent="0.25">
      <c r="A9" s="169" t="s">
        <v>245</v>
      </c>
      <c r="B9" s="170" t="s">
        <v>253</v>
      </c>
      <c r="C9" s="183" t="s">
        <v>493</v>
      </c>
      <c r="D9" s="189" t="s">
        <v>338</v>
      </c>
      <c r="E9" s="189" t="s">
        <v>339</v>
      </c>
      <c r="F9" s="189" t="s">
        <v>338</v>
      </c>
      <c r="G9" s="189" t="s">
        <v>339</v>
      </c>
      <c r="H9" s="172">
        <f>финансир!I11</f>
        <v>104969.7</v>
      </c>
      <c r="I9" s="173">
        <f>финансир!M11</f>
        <v>103083.30710000001</v>
      </c>
      <c r="J9" s="182" t="s">
        <v>522</v>
      </c>
      <c r="K9" s="182" t="s">
        <v>386</v>
      </c>
      <c r="L9" s="223"/>
      <c r="M9" s="190">
        <f t="shared" ref="M9:M75" si="0">I9/H9</f>
        <v>0.98202916746451607</v>
      </c>
    </row>
    <row r="10" spans="1:15" ht="210.75" customHeight="1" x14ac:dyDescent="0.25">
      <c r="A10" s="169" t="s">
        <v>246</v>
      </c>
      <c r="B10" s="170" t="s">
        <v>7</v>
      </c>
      <c r="C10" s="171" t="s">
        <v>494</v>
      </c>
      <c r="D10" s="189" t="s">
        <v>338</v>
      </c>
      <c r="E10" s="189" t="s">
        <v>339</v>
      </c>
      <c r="F10" s="189" t="s">
        <v>338</v>
      </c>
      <c r="G10" s="189" t="s">
        <v>339</v>
      </c>
      <c r="H10" s="172">
        <f>финансир!I12</f>
        <v>122268</v>
      </c>
      <c r="I10" s="173">
        <f>финансир!M12</f>
        <v>121716.64319</v>
      </c>
      <c r="J10" s="182" t="s">
        <v>523</v>
      </c>
      <c r="K10" s="182" t="s">
        <v>431</v>
      </c>
      <c r="L10" s="383"/>
      <c r="M10" s="190">
        <f t="shared" si="0"/>
        <v>0.9954905878071123</v>
      </c>
    </row>
    <row r="11" spans="1:15" ht="135.75" customHeight="1" x14ac:dyDescent="0.25">
      <c r="A11" s="169" t="s">
        <v>247</v>
      </c>
      <c r="B11" s="170" t="s">
        <v>254</v>
      </c>
      <c r="C11" s="181" t="s">
        <v>493</v>
      </c>
      <c r="D11" s="189" t="s">
        <v>338</v>
      </c>
      <c r="E11" s="189" t="s">
        <v>339</v>
      </c>
      <c r="F11" s="189" t="s">
        <v>338</v>
      </c>
      <c r="G11" s="189" t="s">
        <v>339</v>
      </c>
      <c r="H11" s="172">
        <f>финансир!I13</f>
        <v>14427.6</v>
      </c>
      <c r="I11" s="173">
        <f>финансир!M13</f>
        <v>14305.521189999999</v>
      </c>
      <c r="J11" s="182" t="s">
        <v>524</v>
      </c>
      <c r="K11" s="820" t="s">
        <v>378</v>
      </c>
      <c r="L11" s="223"/>
      <c r="M11" s="190">
        <f t="shared" si="0"/>
        <v>0.99153852269261689</v>
      </c>
    </row>
    <row r="12" spans="1:15" ht="305.25" customHeight="1" x14ac:dyDescent="0.25">
      <c r="A12" s="169" t="s">
        <v>248</v>
      </c>
      <c r="B12" s="170" t="s">
        <v>8</v>
      </c>
      <c r="C12" s="183" t="s">
        <v>495</v>
      </c>
      <c r="D12" s="189" t="s">
        <v>338</v>
      </c>
      <c r="E12" s="189" t="s">
        <v>339</v>
      </c>
      <c r="F12" s="189" t="s">
        <v>338</v>
      </c>
      <c r="G12" s="189" t="s">
        <v>339</v>
      </c>
      <c r="H12" s="172">
        <f>финансир!I14</f>
        <v>31590.5</v>
      </c>
      <c r="I12" s="173">
        <f>финансир!M14</f>
        <v>31589.801340000002</v>
      </c>
      <c r="J12" s="182" t="s">
        <v>525</v>
      </c>
      <c r="K12" s="182" t="s">
        <v>376</v>
      </c>
      <c r="L12" s="174"/>
      <c r="M12" s="190">
        <f t="shared" si="0"/>
        <v>0.99997788385748887</v>
      </c>
    </row>
    <row r="13" spans="1:15" ht="150" customHeight="1" x14ac:dyDescent="0.25">
      <c r="A13" s="169" t="s">
        <v>18</v>
      </c>
      <c r="B13" s="170" t="s">
        <v>255</v>
      </c>
      <c r="C13" s="183" t="s">
        <v>496</v>
      </c>
      <c r="D13" s="189" t="s">
        <v>338</v>
      </c>
      <c r="E13" s="189" t="s">
        <v>339</v>
      </c>
      <c r="F13" s="189" t="s">
        <v>338</v>
      </c>
      <c r="G13" s="189" t="s">
        <v>339</v>
      </c>
      <c r="H13" s="172">
        <f>финансир!I15</f>
        <v>1672725</v>
      </c>
      <c r="I13" s="173">
        <f>финансир!M15</f>
        <v>1671690.7890900001</v>
      </c>
      <c r="J13" s="182" t="s">
        <v>526</v>
      </c>
      <c r="K13" s="182" t="s">
        <v>387</v>
      </c>
      <c r="L13" s="223"/>
      <c r="M13" s="190">
        <f t="shared" si="0"/>
        <v>0.99938172089853383</v>
      </c>
    </row>
    <row r="14" spans="1:15" ht="147" customHeight="1" x14ac:dyDescent="0.25">
      <c r="A14" s="169" t="s">
        <v>19</v>
      </c>
      <c r="B14" s="170" t="s">
        <v>256</v>
      </c>
      <c r="C14" s="183" t="s">
        <v>496</v>
      </c>
      <c r="D14" s="189" t="s">
        <v>338</v>
      </c>
      <c r="E14" s="189" t="s">
        <v>339</v>
      </c>
      <c r="F14" s="189" t="s">
        <v>338</v>
      </c>
      <c r="G14" s="189" t="s">
        <v>339</v>
      </c>
      <c r="H14" s="172">
        <f>финансир!I16</f>
        <v>2926.3</v>
      </c>
      <c r="I14" s="173">
        <f>финансир!M16</f>
        <v>2780.4944999999998</v>
      </c>
      <c r="J14" s="182" t="s">
        <v>527</v>
      </c>
      <c r="K14" s="182" t="s">
        <v>388</v>
      </c>
      <c r="L14" s="223"/>
      <c r="M14" s="190">
        <f t="shared" si="0"/>
        <v>0.95017411065167601</v>
      </c>
    </row>
    <row r="15" spans="1:15" ht="152.25" customHeight="1" x14ac:dyDescent="0.25">
      <c r="A15" s="169" t="s">
        <v>76</v>
      </c>
      <c r="B15" s="170" t="s">
        <v>257</v>
      </c>
      <c r="C15" s="183" t="s">
        <v>496</v>
      </c>
      <c r="D15" s="189" t="s">
        <v>338</v>
      </c>
      <c r="E15" s="189" t="s">
        <v>339</v>
      </c>
      <c r="F15" s="189" t="s">
        <v>338</v>
      </c>
      <c r="G15" s="189" t="s">
        <v>339</v>
      </c>
      <c r="H15" s="172">
        <f>финансир!I17</f>
        <v>30695.5</v>
      </c>
      <c r="I15" s="173">
        <f>финансир!M17</f>
        <v>30569.819810000001</v>
      </c>
      <c r="J15" s="182" t="s">
        <v>528</v>
      </c>
      <c r="K15" s="182" t="s">
        <v>389</v>
      </c>
      <c r="L15" s="223"/>
      <c r="M15" s="190">
        <f t="shared" si="0"/>
        <v>0.99590558257725081</v>
      </c>
    </row>
    <row r="16" spans="1:15" ht="152.25" customHeight="1" x14ac:dyDescent="0.25">
      <c r="A16" s="169" t="s">
        <v>333</v>
      </c>
      <c r="B16" s="170" t="s">
        <v>9</v>
      </c>
      <c r="C16" s="183" t="s">
        <v>496</v>
      </c>
      <c r="D16" s="189" t="s">
        <v>338</v>
      </c>
      <c r="E16" s="189" t="s">
        <v>339</v>
      </c>
      <c r="F16" s="189" t="s">
        <v>338</v>
      </c>
      <c r="G16" s="189" t="s">
        <v>339</v>
      </c>
      <c r="H16" s="172">
        <f>финансир!I18</f>
        <v>1545429.2</v>
      </c>
      <c r="I16" s="173">
        <f>финансир!M18</f>
        <v>1545162.74287</v>
      </c>
      <c r="J16" s="182" t="s">
        <v>529</v>
      </c>
      <c r="K16" s="182" t="s">
        <v>390</v>
      </c>
      <c r="L16" s="223"/>
      <c r="M16" s="190">
        <f t="shared" si="0"/>
        <v>0.99982758373531444</v>
      </c>
    </row>
    <row r="17" spans="1:13" ht="135" customHeight="1" x14ac:dyDescent="0.25">
      <c r="A17" s="169" t="s">
        <v>336</v>
      </c>
      <c r="B17" s="170" t="s">
        <v>258</v>
      </c>
      <c r="C17" s="183" t="s">
        <v>493</v>
      </c>
      <c r="D17" s="189" t="s">
        <v>338</v>
      </c>
      <c r="E17" s="189" t="s">
        <v>339</v>
      </c>
      <c r="F17" s="189" t="s">
        <v>338</v>
      </c>
      <c r="G17" s="189" t="s">
        <v>339</v>
      </c>
      <c r="H17" s="172">
        <f>финансир!I19</f>
        <v>19523.400000000001</v>
      </c>
      <c r="I17" s="173">
        <f>финансир!M19</f>
        <v>19421.70982</v>
      </c>
      <c r="J17" s="182" t="s">
        <v>530</v>
      </c>
      <c r="K17" s="184" t="s">
        <v>425</v>
      </c>
      <c r="L17" s="223"/>
      <c r="M17" s="190">
        <f t="shared" si="0"/>
        <v>0.99479136933116152</v>
      </c>
    </row>
    <row r="18" spans="1:13" ht="145.5" customHeight="1" x14ac:dyDescent="0.25">
      <c r="A18" s="169" t="s">
        <v>4</v>
      </c>
      <c r="B18" s="170" t="s">
        <v>259</v>
      </c>
      <c r="C18" s="181" t="s">
        <v>493</v>
      </c>
      <c r="D18" s="189" t="s">
        <v>338</v>
      </c>
      <c r="E18" s="189" t="s">
        <v>339</v>
      </c>
      <c r="F18" s="189" t="s">
        <v>338</v>
      </c>
      <c r="G18" s="189" t="s">
        <v>339</v>
      </c>
      <c r="H18" s="172">
        <f>финансир!I20</f>
        <v>147827.6</v>
      </c>
      <c r="I18" s="173">
        <f>финансир!M20</f>
        <v>147548.26902000001</v>
      </c>
      <c r="J18" s="182" t="s">
        <v>531</v>
      </c>
      <c r="K18" s="184" t="s">
        <v>432</v>
      </c>
      <c r="L18" s="223"/>
      <c r="M18" s="190">
        <f t="shared" si="0"/>
        <v>0.99811042741680178</v>
      </c>
    </row>
    <row r="19" spans="1:13" ht="150" customHeight="1" x14ac:dyDescent="0.25">
      <c r="A19" s="169" t="s">
        <v>85</v>
      </c>
      <c r="B19" s="170" t="s">
        <v>260</v>
      </c>
      <c r="C19" s="185" t="s">
        <v>496</v>
      </c>
      <c r="D19" s="189" t="s">
        <v>338</v>
      </c>
      <c r="E19" s="189" t="s">
        <v>339</v>
      </c>
      <c r="F19" s="189" t="s">
        <v>338</v>
      </c>
      <c r="G19" s="189" t="s">
        <v>339</v>
      </c>
      <c r="H19" s="172">
        <f>финансир!I21</f>
        <v>10411.6</v>
      </c>
      <c r="I19" s="173">
        <f>финансир!M21</f>
        <v>9807.0233000000007</v>
      </c>
      <c r="J19" s="182" t="s">
        <v>198</v>
      </c>
      <c r="K19" s="182" t="s">
        <v>391</v>
      </c>
      <c r="L19" s="174"/>
      <c r="M19" s="190">
        <f t="shared" si="0"/>
        <v>0.94193239271581697</v>
      </c>
    </row>
    <row r="20" spans="1:13" ht="198.75" customHeight="1" x14ac:dyDescent="0.25">
      <c r="A20" s="169" t="s">
        <v>86</v>
      </c>
      <c r="B20" s="170" t="s">
        <v>261</v>
      </c>
      <c r="C20" s="171" t="s">
        <v>496</v>
      </c>
      <c r="D20" s="189" t="s">
        <v>338</v>
      </c>
      <c r="E20" s="189" t="s">
        <v>339</v>
      </c>
      <c r="F20" s="189" t="s">
        <v>338</v>
      </c>
      <c r="G20" s="189" t="s">
        <v>339</v>
      </c>
      <c r="H20" s="172">
        <f>финансир!I22</f>
        <v>123</v>
      </c>
      <c r="I20" s="173">
        <f>финансир!M22</f>
        <v>0</v>
      </c>
      <c r="J20" s="182" t="s">
        <v>199</v>
      </c>
      <c r="K20" s="182" t="s">
        <v>209</v>
      </c>
      <c r="L20" s="223"/>
      <c r="M20" s="190">
        <f t="shared" si="0"/>
        <v>0</v>
      </c>
    </row>
    <row r="21" spans="1:13" ht="137.25" customHeight="1" x14ac:dyDescent="0.25">
      <c r="A21" s="169" t="s">
        <v>87</v>
      </c>
      <c r="B21" s="170" t="s">
        <v>262</v>
      </c>
      <c r="C21" s="183" t="s">
        <v>493</v>
      </c>
      <c r="D21" s="189" t="s">
        <v>338</v>
      </c>
      <c r="E21" s="189" t="s">
        <v>339</v>
      </c>
      <c r="F21" s="189" t="s">
        <v>338</v>
      </c>
      <c r="G21" s="189" t="s">
        <v>339</v>
      </c>
      <c r="H21" s="172">
        <f>финансир!I23</f>
        <v>335694.3</v>
      </c>
      <c r="I21" s="173">
        <f>финансир!M23</f>
        <v>335592.55050000001</v>
      </c>
      <c r="J21" s="182" t="s">
        <v>532</v>
      </c>
      <c r="K21" s="182" t="s">
        <v>392</v>
      </c>
      <c r="L21" s="223"/>
      <c r="M21" s="190">
        <f t="shared" si="0"/>
        <v>0.99969689833875652</v>
      </c>
    </row>
    <row r="22" spans="1:13" ht="147.75" customHeight="1" x14ac:dyDescent="0.25">
      <c r="A22" s="169" t="s">
        <v>88</v>
      </c>
      <c r="B22" s="170" t="s">
        <v>263</v>
      </c>
      <c r="C22" s="183" t="s">
        <v>496</v>
      </c>
      <c r="D22" s="189" t="s">
        <v>338</v>
      </c>
      <c r="E22" s="189" t="s">
        <v>339</v>
      </c>
      <c r="F22" s="189" t="s">
        <v>338</v>
      </c>
      <c r="G22" s="189" t="s">
        <v>339</v>
      </c>
      <c r="H22" s="172">
        <f>финансир!I24</f>
        <v>18079.900000000001</v>
      </c>
      <c r="I22" s="173">
        <f>финансир!M24</f>
        <v>18012.815490000001</v>
      </c>
      <c r="J22" s="821" t="s">
        <v>168</v>
      </c>
      <c r="K22" s="385" t="s">
        <v>433</v>
      </c>
      <c r="L22" s="223"/>
      <c r="M22" s="190">
        <f t="shared" si="0"/>
        <v>0.99628955303956324</v>
      </c>
    </row>
    <row r="23" spans="1:13" ht="103.5" customHeight="1" x14ac:dyDescent="0.25">
      <c r="A23" s="169" t="s">
        <v>89</v>
      </c>
      <c r="B23" s="170" t="s">
        <v>264</v>
      </c>
      <c r="C23" s="185" t="s">
        <v>497</v>
      </c>
      <c r="D23" s="189" t="s">
        <v>338</v>
      </c>
      <c r="E23" s="189" t="s">
        <v>339</v>
      </c>
      <c r="F23" s="189" t="s">
        <v>338</v>
      </c>
      <c r="G23" s="189" t="s">
        <v>339</v>
      </c>
      <c r="H23" s="172">
        <f>финансир!I25</f>
        <v>180</v>
      </c>
      <c r="I23" s="173">
        <f>финансир!M25</f>
        <v>167.36500000000001</v>
      </c>
      <c r="J23" s="182" t="s">
        <v>533</v>
      </c>
      <c r="K23" s="182" t="s">
        <v>434</v>
      </c>
      <c r="L23" s="223"/>
      <c r="M23" s="190">
        <f t="shared" si="0"/>
        <v>0.92980555555555555</v>
      </c>
    </row>
    <row r="24" spans="1:13" ht="150" customHeight="1" x14ac:dyDescent="0.25">
      <c r="A24" s="169" t="s">
        <v>90</v>
      </c>
      <c r="B24" s="170" t="s">
        <v>265</v>
      </c>
      <c r="C24" s="185" t="s">
        <v>496</v>
      </c>
      <c r="D24" s="189" t="s">
        <v>338</v>
      </c>
      <c r="E24" s="189" t="s">
        <v>339</v>
      </c>
      <c r="F24" s="189" t="s">
        <v>338</v>
      </c>
      <c r="G24" s="189" t="s">
        <v>339</v>
      </c>
      <c r="H24" s="172">
        <f>финансир!I26</f>
        <v>634</v>
      </c>
      <c r="I24" s="173">
        <f>финансир!M26</f>
        <v>620.80172000000005</v>
      </c>
      <c r="J24" s="182" t="s">
        <v>127</v>
      </c>
      <c r="K24" s="182" t="s">
        <v>393</v>
      </c>
      <c r="L24" s="223"/>
      <c r="M24" s="190">
        <f t="shared" si="0"/>
        <v>0.97918252365930603</v>
      </c>
    </row>
    <row r="25" spans="1:13" ht="177.75" customHeight="1" x14ac:dyDescent="0.25">
      <c r="A25" s="169" t="s">
        <v>91</v>
      </c>
      <c r="B25" s="170" t="s">
        <v>10</v>
      </c>
      <c r="C25" s="183" t="s">
        <v>496</v>
      </c>
      <c r="D25" s="189" t="s">
        <v>338</v>
      </c>
      <c r="E25" s="189" t="s">
        <v>339</v>
      </c>
      <c r="F25" s="189" t="s">
        <v>338</v>
      </c>
      <c r="G25" s="189" t="s">
        <v>339</v>
      </c>
      <c r="H25" s="172">
        <f>финансир!I27</f>
        <v>3034.9</v>
      </c>
      <c r="I25" s="173">
        <f>финансир!M27</f>
        <v>2988.05773</v>
      </c>
      <c r="J25" s="182" t="s">
        <v>128</v>
      </c>
      <c r="K25" s="182" t="s">
        <v>394</v>
      </c>
      <c r="L25" s="223"/>
      <c r="M25" s="190">
        <f t="shared" si="0"/>
        <v>0.9845654650894593</v>
      </c>
    </row>
    <row r="26" spans="1:13" ht="150.75" customHeight="1" x14ac:dyDescent="0.25">
      <c r="A26" s="169" t="s">
        <v>92</v>
      </c>
      <c r="B26" s="170" t="s">
        <v>266</v>
      </c>
      <c r="C26" s="183" t="s">
        <v>496</v>
      </c>
      <c r="D26" s="189" t="s">
        <v>338</v>
      </c>
      <c r="E26" s="189" t="s">
        <v>339</v>
      </c>
      <c r="F26" s="189" t="s">
        <v>338</v>
      </c>
      <c r="G26" s="189" t="s">
        <v>339</v>
      </c>
      <c r="H26" s="172">
        <f>финансир!I28</f>
        <v>10195</v>
      </c>
      <c r="I26" s="173">
        <f>финансир!M28</f>
        <v>10095.99476</v>
      </c>
      <c r="J26" s="182" t="s">
        <v>129</v>
      </c>
      <c r="K26" s="182" t="s">
        <v>395</v>
      </c>
      <c r="L26" s="223"/>
      <c r="M26" s="190">
        <f>I26/H26</f>
        <v>0.99028884355076019</v>
      </c>
    </row>
    <row r="27" spans="1:13" ht="150" customHeight="1" x14ac:dyDescent="0.25">
      <c r="A27" s="169" t="s">
        <v>93</v>
      </c>
      <c r="B27" s="170" t="s">
        <v>267</v>
      </c>
      <c r="C27" s="183" t="s">
        <v>496</v>
      </c>
      <c r="D27" s="189" t="s">
        <v>338</v>
      </c>
      <c r="E27" s="189" t="s">
        <v>339</v>
      </c>
      <c r="F27" s="189" t="s">
        <v>338</v>
      </c>
      <c r="G27" s="189" t="s">
        <v>339</v>
      </c>
      <c r="H27" s="172">
        <f>финансир!I29</f>
        <v>2321.6999999999998</v>
      </c>
      <c r="I27" s="173">
        <f>финансир!M29</f>
        <v>2099.0947000000001</v>
      </c>
      <c r="J27" s="182" t="s">
        <v>130</v>
      </c>
      <c r="K27" s="182" t="s">
        <v>396</v>
      </c>
      <c r="L27" s="223"/>
      <c r="M27" s="190">
        <f t="shared" si="0"/>
        <v>0.90411969677391579</v>
      </c>
    </row>
    <row r="28" spans="1:13" ht="351" customHeight="1" x14ac:dyDescent="0.25">
      <c r="A28" s="869" t="s">
        <v>94</v>
      </c>
      <c r="B28" s="871" t="s">
        <v>224</v>
      </c>
      <c r="C28" s="187" t="s">
        <v>498</v>
      </c>
      <c r="D28" s="189" t="s">
        <v>338</v>
      </c>
      <c r="E28" s="189" t="s">
        <v>339</v>
      </c>
      <c r="F28" s="189" t="s">
        <v>338</v>
      </c>
      <c r="G28" s="189" t="s">
        <v>339</v>
      </c>
      <c r="H28" s="172">
        <f>финансир!I30</f>
        <v>8577.9174999999996</v>
      </c>
      <c r="I28" s="173">
        <f>финансир!M30</f>
        <v>6940.3754399999998</v>
      </c>
      <c r="J28" s="268" t="s">
        <v>534</v>
      </c>
      <c r="K28" s="822" t="s">
        <v>435</v>
      </c>
      <c r="L28" s="886"/>
      <c r="M28" s="190">
        <f t="shared" si="0"/>
        <v>0.80909794714159933</v>
      </c>
    </row>
    <row r="29" spans="1:13" s="384" customFormat="1" ht="110.25" customHeight="1" x14ac:dyDescent="0.25">
      <c r="A29" s="870"/>
      <c r="B29" s="872"/>
      <c r="C29" s="188" t="s">
        <v>499</v>
      </c>
      <c r="D29" s="189" t="s">
        <v>338</v>
      </c>
      <c r="E29" s="189" t="s">
        <v>339</v>
      </c>
      <c r="F29" s="189" t="s">
        <v>338</v>
      </c>
      <c r="G29" s="189" t="s">
        <v>339</v>
      </c>
      <c r="H29" s="172">
        <f>финансир!I31</f>
        <v>1125.9825000000001</v>
      </c>
      <c r="I29" s="173">
        <f>финансир!M31</f>
        <v>212.327</v>
      </c>
      <c r="J29" s="268" t="s">
        <v>358</v>
      </c>
      <c r="K29" s="823" t="s">
        <v>357</v>
      </c>
      <c r="L29" s="887"/>
      <c r="M29" s="190">
        <f t="shared" si="0"/>
        <v>0.18857042627216675</v>
      </c>
    </row>
    <row r="30" spans="1:13" ht="147" customHeight="1" x14ac:dyDescent="0.25">
      <c r="A30" s="169" t="s">
        <v>95</v>
      </c>
      <c r="B30" s="170" t="s">
        <v>11</v>
      </c>
      <c r="C30" s="183" t="s">
        <v>496</v>
      </c>
      <c r="D30" s="189" t="s">
        <v>338</v>
      </c>
      <c r="E30" s="189" t="s">
        <v>339</v>
      </c>
      <c r="F30" s="189" t="s">
        <v>338</v>
      </c>
      <c r="G30" s="189" t="s">
        <v>339</v>
      </c>
      <c r="H30" s="172">
        <f>финансир!I32</f>
        <v>967.2</v>
      </c>
      <c r="I30" s="173">
        <f>финансир!M32</f>
        <v>960</v>
      </c>
      <c r="J30" s="182" t="s">
        <v>535</v>
      </c>
      <c r="K30" s="821" t="s">
        <v>6</v>
      </c>
      <c r="L30" s="223"/>
      <c r="M30" s="190">
        <f t="shared" si="0"/>
        <v>0.99255583126550861</v>
      </c>
    </row>
    <row r="31" spans="1:13" ht="148.5" customHeight="1" x14ac:dyDescent="0.25">
      <c r="A31" s="169" t="s">
        <v>96</v>
      </c>
      <c r="B31" s="170" t="s">
        <v>268</v>
      </c>
      <c r="C31" s="183" t="s">
        <v>496</v>
      </c>
      <c r="D31" s="189" t="s">
        <v>338</v>
      </c>
      <c r="E31" s="189" t="s">
        <v>339</v>
      </c>
      <c r="F31" s="189" t="s">
        <v>338</v>
      </c>
      <c r="G31" s="189" t="s">
        <v>339</v>
      </c>
      <c r="H31" s="172">
        <f>финансир!I33</f>
        <v>3.5</v>
      </c>
      <c r="I31" s="173">
        <f>финансир!M33</f>
        <v>0</v>
      </c>
      <c r="J31" s="182" t="s">
        <v>135</v>
      </c>
      <c r="K31" s="821" t="s">
        <v>421</v>
      </c>
      <c r="L31" s="223"/>
      <c r="M31" s="190">
        <f t="shared" si="0"/>
        <v>0</v>
      </c>
    </row>
    <row r="32" spans="1:13" ht="150.75" customHeight="1" x14ac:dyDescent="0.25">
      <c r="A32" s="169" t="s">
        <v>97</v>
      </c>
      <c r="B32" s="170" t="s">
        <v>269</v>
      </c>
      <c r="C32" s="183" t="s">
        <v>493</v>
      </c>
      <c r="D32" s="189" t="s">
        <v>338</v>
      </c>
      <c r="E32" s="189" t="s">
        <v>339</v>
      </c>
      <c r="F32" s="189" t="s">
        <v>338</v>
      </c>
      <c r="G32" s="189" t="s">
        <v>339</v>
      </c>
      <c r="H32" s="172">
        <f>финансир!I34</f>
        <v>28377.5</v>
      </c>
      <c r="I32" s="173">
        <f>финансир!M34</f>
        <v>28377.5</v>
      </c>
      <c r="J32" s="182" t="s">
        <v>136</v>
      </c>
      <c r="K32" s="821" t="s">
        <v>418</v>
      </c>
      <c r="L32" s="223"/>
      <c r="M32" s="190">
        <f t="shared" si="0"/>
        <v>1</v>
      </c>
    </row>
    <row r="33" spans="1:13" ht="158.25" customHeight="1" x14ac:dyDescent="0.25">
      <c r="A33" s="169" t="s">
        <v>98</v>
      </c>
      <c r="B33" s="170" t="s">
        <v>270</v>
      </c>
      <c r="C33" s="183" t="s">
        <v>496</v>
      </c>
      <c r="D33" s="189" t="s">
        <v>338</v>
      </c>
      <c r="E33" s="189" t="s">
        <v>339</v>
      </c>
      <c r="F33" s="189" t="s">
        <v>338</v>
      </c>
      <c r="G33" s="189" t="s">
        <v>339</v>
      </c>
      <c r="H33" s="172">
        <f>финансир!I35</f>
        <v>11523</v>
      </c>
      <c r="I33" s="173">
        <f>финансир!M35</f>
        <v>11450.149670000001</v>
      </c>
      <c r="J33" s="182" t="s">
        <v>137</v>
      </c>
      <c r="K33" s="182" t="s">
        <v>397</v>
      </c>
      <c r="L33" s="223"/>
      <c r="M33" s="190">
        <f t="shared" si="0"/>
        <v>0.99367783302959301</v>
      </c>
    </row>
    <row r="34" spans="1:13" s="384" customFormat="1" ht="148.5" customHeight="1" x14ac:dyDescent="0.25">
      <c r="A34" s="169" t="s">
        <v>99</v>
      </c>
      <c r="B34" s="170" t="s">
        <v>271</v>
      </c>
      <c r="C34" s="183" t="s">
        <v>493</v>
      </c>
      <c r="D34" s="189" t="s">
        <v>338</v>
      </c>
      <c r="E34" s="189" t="s">
        <v>339</v>
      </c>
      <c r="F34" s="189" t="s">
        <v>338</v>
      </c>
      <c r="G34" s="189" t="s">
        <v>339</v>
      </c>
      <c r="H34" s="172">
        <f>финансир!I36</f>
        <v>20030.5</v>
      </c>
      <c r="I34" s="173">
        <f>финансир!M36</f>
        <v>19979.488669999999</v>
      </c>
      <c r="J34" s="182" t="s">
        <v>138</v>
      </c>
      <c r="K34" s="821" t="s">
        <v>436</v>
      </c>
      <c r="L34" s="186" t="s">
        <v>419</v>
      </c>
      <c r="M34" s="190">
        <f t="shared" si="0"/>
        <v>0.99745331719128327</v>
      </c>
    </row>
    <row r="35" spans="1:13" ht="148.5" customHeight="1" x14ac:dyDescent="0.25">
      <c r="A35" s="169" t="s">
        <v>100</v>
      </c>
      <c r="B35" s="170" t="s">
        <v>272</v>
      </c>
      <c r="C35" s="183" t="s">
        <v>493</v>
      </c>
      <c r="D35" s="189" t="s">
        <v>338</v>
      </c>
      <c r="E35" s="189" t="s">
        <v>339</v>
      </c>
      <c r="F35" s="189" t="s">
        <v>338</v>
      </c>
      <c r="G35" s="189" t="s">
        <v>339</v>
      </c>
      <c r="H35" s="172">
        <f>финансир!I37</f>
        <v>6720.2</v>
      </c>
      <c r="I35" s="173">
        <f>финансир!M37</f>
        <v>6537.5568999999996</v>
      </c>
      <c r="J35" s="182" t="s">
        <v>139</v>
      </c>
      <c r="K35" s="182" t="s">
        <v>398</v>
      </c>
      <c r="L35" s="174" t="s">
        <v>159</v>
      </c>
      <c r="M35" s="190">
        <f t="shared" si="0"/>
        <v>0.97282177613761489</v>
      </c>
    </row>
    <row r="36" spans="1:13" ht="148.5" customHeight="1" x14ac:dyDescent="0.25">
      <c r="A36" s="169" t="s">
        <v>101</v>
      </c>
      <c r="B36" s="170" t="s">
        <v>273</v>
      </c>
      <c r="C36" s="183" t="s">
        <v>496</v>
      </c>
      <c r="D36" s="189" t="s">
        <v>338</v>
      </c>
      <c r="E36" s="189" t="s">
        <v>339</v>
      </c>
      <c r="F36" s="189" t="s">
        <v>338</v>
      </c>
      <c r="G36" s="189" t="s">
        <v>339</v>
      </c>
      <c r="H36" s="172">
        <f>финансир!I38</f>
        <v>4996.3999999999996</v>
      </c>
      <c r="I36" s="173">
        <f>финансир!M38</f>
        <v>4937.4160599999996</v>
      </c>
      <c r="J36" s="182" t="s">
        <v>140</v>
      </c>
      <c r="K36" s="182" t="s">
        <v>399</v>
      </c>
      <c r="L36" s="223"/>
      <c r="M36" s="190">
        <f t="shared" si="0"/>
        <v>0.98819471219277877</v>
      </c>
    </row>
    <row r="37" spans="1:13" ht="136.5" customHeight="1" x14ac:dyDescent="0.25">
      <c r="A37" s="169" t="s">
        <v>102</v>
      </c>
      <c r="B37" s="170" t="s">
        <v>225</v>
      </c>
      <c r="C37" s="183" t="s">
        <v>493</v>
      </c>
      <c r="D37" s="189" t="s">
        <v>338</v>
      </c>
      <c r="E37" s="189" t="s">
        <v>339</v>
      </c>
      <c r="F37" s="189" t="s">
        <v>338</v>
      </c>
      <c r="G37" s="189" t="s">
        <v>339</v>
      </c>
      <c r="H37" s="172">
        <f>финансир!I39</f>
        <v>36211</v>
      </c>
      <c r="I37" s="173">
        <f>финансир!M39</f>
        <v>36210.983950000002</v>
      </c>
      <c r="J37" s="182" t="s">
        <v>141</v>
      </c>
      <c r="K37" s="182" t="s">
        <v>420</v>
      </c>
      <c r="L37" s="223"/>
      <c r="M37" s="190">
        <f t="shared" si="0"/>
        <v>0.99999955676451913</v>
      </c>
    </row>
    <row r="38" spans="1:13" ht="135" customHeight="1" x14ac:dyDescent="0.25">
      <c r="A38" s="169" t="s">
        <v>103</v>
      </c>
      <c r="B38" s="170" t="s">
        <v>274</v>
      </c>
      <c r="C38" s="183" t="s">
        <v>493</v>
      </c>
      <c r="D38" s="189" t="s">
        <v>338</v>
      </c>
      <c r="E38" s="189" t="s">
        <v>339</v>
      </c>
      <c r="F38" s="189" t="s">
        <v>338</v>
      </c>
      <c r="G38" s="189" t="s">
        <v>339</v>
      </c>
      <c r="H38" s="172">
        <f>финансир!I40</f>
        <v>5000</v>
      </c>
      <c r="I38" s="173">
        <f>финансир!M40</f>
        <v>5000</v>
      </c>
      <c r="J38" s="824" t="s">
        <v>536</v>
      </c>
      <c r="K38" s="385" t="s">
        <v>437</v>
      </c>
      <c r="L38" s="223"/>
      <c r="M38" s="190">
        <f t="shared" si="0"/>
        <v>1</v>
      </c>
    </row>
    <row r="39" spans="1:13" ht="150.75" customHeight="1" x14ac:dyDescent="0.25">
      <c r="A39" s="169" t="s">
        <v>104</v>
      </c>
      <c r="B39" s="170" t="s">
        <v>275</v>
      </c>
      <c r="C39" s="183" t="s">
        <v>496</v>
      </c>
      <c r="D39" s="189" t="s">
        <v>338</v>
      </c>
      <c r="E39" s="189" t="s">
        <v>339</v>
      </c>
      <c r="F39" s="189" t="s">
        <v>338</v>
      </c>
      <c r="G39" s="189" t="s">
        <v>339</v>
      </c>
      <c r="H39" s="172">
        <f>финансир!I41</f>
        <v>57737.1</v>
      </c>
      <c r="I39" s="173">
        <f>финансир!M41</f>
        <v>57067.690820000003</v>
      </c>
      <c r="J39" s="821" t="s">
        <v>142</v>
      </c>
      <c r="K39" s="182" t="s">
        <v>400</v>
      </c>
      <c r="L39" s="223"/>
      <c r="M39" s="190">
        <f t="shared" si="0"/>
        <v>0.98840590919876481</v>
      </c>
    </row>
    <row r="40" spans="1:13" ht="128.25" customHeight="1" x14ac:dyDescent="0.25">
      <c r="A40" s="169" t="s">
        <v>105</v>
      </c>
      <c r="B40" s="170" t="s">
        <v>276</v>
      </c>
      <c r="C40" s="183" t="s">
        <v>494</v>
      </c>
      <c r="D40" s="189" t="s">
        <v>339</v>
      </c>
      <c r="E40" s="189" t="s">
        <v>339</v>
      </c>
      <c r="F40" s="189" t="s">
        <v>339</v>
      </c>
      <c r="G40" s="189" t="s">
        <v>339</v>
      </c>
      <c r="H40" s="172">
        <f>финансир!I42</f>
        <v>152.30000000000001</v>
      </c>
      <c r="I40" s="191">
        <f>финансир!M42</f>
        <v>150</v>
      </c>
      <c r="J40" s="825" t="s">
        <v>537</v>
      </c>
      <c r="K40" s="821" t="s">
        <v>423</v>
      </c>
      <c r="L40" s="186" t="s">
        <v>158</v>
      </c>
      <c r="M40" s="190">
        <f t="shared" si="0"/>
        <v>0.98489822718319098</v>
      </c>
    </row>
    <row r="41" spans="1:13" ht="150" customHeight="1" x14ac:dyDescent="0.25">
      <c r="A41" s="169" t="s">
        <v>106</v>
      </c>
      <c r="B41" s="170" t="s">
        <v>277</v>
      </c>
      <c r="C41" s="183" t="s">
        <v>496</v>
      </c>
      <c r="D41" s="189" t="s">
        <v>338</v>
      </c>
      <c r="E41" s="189" t="s">
        <v>339</v>
      </c>
      <c r="F41" s="189" t="s">
        <v>338</v>
      </c>
      <c r="G41" s="189" t="s">
        <v>339</v>
      </c>
      <c r="H41" s="172">
        <f>финансир!I43</f>
        <v>708</v>
      </c>
      <c r="I41" s="173">
        <f>финансир!M43</f>
        <v>706.79381000000001</v>
      </c>
      <c r="J41" s="182" t="s">
        <v>143</v>
      </c>
      <c r="K41" s="182" t="s">
        <v>401</v>
      </c>
      <c r="L41" s="223"/>
      <c r="M41" s="190">
        <f t="shared" si="0"/>
        <v>0.9982963418079096</v>
      </c>
    </row>
    <row r="42" spans="1:13" ht="150.75" customHeight="1" x14ac:dyDescent="0.25">
      <c r="A42" s="169" t="s">
        <v>107</v>
      </c>
      <c r="B42" s="170" t="s">
        <v>278</v>
      </c>
      <c r="C42" s="183" t="s">
        <v>496</v>
      </c>
      <c r="D42" s="189" t="s">
        <v>338</v>
      </c>
      <c r="E42" s="189" t="s">
        <v>339</v>
      </c>
      <c r="F42" s="189" t="s">
        <v>338</v>
      </c>
      <c r="G42" s="189" t="s">
        <v>339</v>
      </c>
      <c r="H42" s="172">
        <f>финансир!I44</f>
        <v>1804.8</v>
      </c>
      <c r="I42" s="173">
        <f>финансир!M44</f>
        <v>1788.23588</v>
      </c>
      <c r="J42" s="182" t="s">
        <v>144</v>
      </c>
      <c r="K42" s="182" t="s">
        <v>438</v>
      </c>
      <c r="L42" s="223"/>
      <c r="M42" s="190">
        <f t="shared" si="0"/>
        <v>0.99082218528368793</v>
      </c>
    </row>
    <row r="43" spans="1:13" ht="141" customHeight="1" x14ac:dyDescent="0.25">
      <c r="A43" s="169" t="s">
        <v>108</v>
      </c>
      <c r="B43" s="170" t="s">
        <v>12</v>
      </c>
      <c r="C43" s="183" t="s">
        <v>493</v>
      </c>
      <c r="D43" s="189" t="s">
        <v>338</v>
      </c>
      <c r="E43" s="189" t="s">
        <v>339</v>
      </c>
      <c r="F43" s="189" t="s">
        <v>338</v>
      </c>
      <c r="G43" s="189" t="s">
        <v>339</v>
      </c>
      <c r="H43" s="172">
        <f>финансир!I45</f>
        <v>54.1</v>
      </c>
      <c r="I43" s="173">
        <f>финансир!M45</f>
        <v>53.649540000000002</v>
      </c>
      <c r="J43" s="182" t="s">
        <v>145</v>
      </c>
      <c r="K43" s="182" t="s">
        <v>402</v>
      </c>
      <c r="L43" s="386"/>
      <c r="M43" s="190">
        <f t="shared" si="0"/>
        <v>0.99167356746765245</v>
      </c>
    </row>
    <row r="44" spans="1:13" ht="135" customHeight="1" x14ac:dyDescent="0.25">
      <c r="A44" s="169" t="s">
        <v>109</v>
      </c>
      <c r="B44" s="170" t="s">
        <v>13</v>
      </c>
      <c r="C44" s="183" t="s">
        <v>493</v>
      </c>
      <c r="D44" s="189" t="s">
        <v>338</v>
      </c>
      <c r="E44" s="189" t="s">
        <v>339</v>
      </c>
      <c r="F44" s="189" t="s">
        <v>338</v>
      </c>
      <c r="G44" s="189" t="s">
        <v>339</v>
      </c>
      <c r="H44" s="172">
        <f>финансир!I46</f>
        <v>1338.6</v>
      </c>
      <c r="I44" s="173">
        <f>финансир!M46</f>
        <v>1325.09726</v>
      </c>
      <c r="J44" s="182" t="s">
        <v>360</v>
      </c>
      <c r="K44" s="821" t="s">
        <v>424</v>
      </c>
      <c r="L44" s="223"/>
      <c r="M44" s="190"/>
    </row>
    <row r="45" spans="1:13" ht="147" customHeight="1" x14ac:dyDescent="0.25">
      <c r="A45" s="169" t="s">
        <v>110</v>
      </c>
      <c r="B45" s="170" t="s">
        <v>279</v>
      </c>
      <c r="C45" s="183" t="s">
        <v>496</v>
      </c>
      <c r="D45" s="189" t="s">
        <v>338</v>
      </c>
      <c r="E45" s="189" t="s">
        <v>339</v>
      </c>
      <c r="F45" s="189" t="s">
        <v>338</v>
      </c>
      <c r="G45" s="189" t="s">
        <v>339</v>
      </c>
      <c r="H45" s="172">
        <f>финансир!I47</f>
        <v>6370.7</v>
      </c>
      <c r="I45" s="173">
        <f>финансир!M47</f>
        <v>6361.7179599999999</v>
      </c>
      <c r="J45" s="182" t="s">
        <v>146</v>
      </c>
      <c r="K45" s="182" t="s">
        <v>403</v>
      </c>
      <c r="L45" s="223"/>
      <c r="M45" s="190">
        <f t="shared" si="0"/>
        <v>0.99859010155869843</v>
      </c>
    </row>
    <row r="46" spans="1:13" ht="147" customHeight="1" x14ac:dyDescent="0.25">
      <c r="A46" s="169" t="s">
        <v>111</v>
      </c>
      <c r="B46" s="170" t="s">
        <v>14</v>
      </c>
      <c r="C46" s="183" t="s">
        <v>496</v>
      </c>
      <c r="D46" s="189" t="s">
        <v>338</v>
      </c>
      <c r="E46" s="189" t="s">
        <v>339</v>
      </c>
      <c r="F46" s="189" t="s">
        <v>340</v>
      </c>
      <c r="G46" s="189" t="s">
        <v>339</v>
      </c>
      <c r="H46" s="172">
        <f>финансир!I48</f>
        <v>100</v>
      </c>
      <c r="I46" s="191">
        <f>финансир!M48</f>
        <v>0</v>
      </c>
      <c r="J46" s="182" t="s">
        <v>538</v>
      </c>
      <c r="K46" s="821" t="s">
        <v>421</v>
      </c>
      <c r="L46" s="186"/>
      <c r="M46" s="190">
        <f t="shared" si="0"/>
        <v>0</v>
      </c>
    </row>
    <row r="47" spans="1:13" ht="140.25" customHeight="1" x14ac:dyDescent="0.25">
      <c r="A47" s="169" t="s">
        <v>112</v>
      </c>
      <c r="B47" s="170" t="s">
        <v>16</v>
      </c>
      <c r="C47" s="183" t="s">
        <v>493</v>
      </c>
      <c r="D47" s="189" t="s">
        <v>338</v>
      </c>
      <c r="E47" s="189" t="s">
        <v>339</v>
      </c>
      <c r="F47" s="189" t="s">
        <v>338</v>
      </c>
      <c r="G47" s="189" t="s">
        <v>339</v>
      </c>
      <c r="H47" s="172">
        <f>финансир!H49</f>
        <v>33853.4</v>
      </c>
      <c r="I47" s="173">
        <f>финансир!L49</f>
        <v>33496.74</v>
      </c>
      <c r="J47" s="824" t="s">
        <v>539</v>
      </c>
      <c r="K47" s="824" t="s">
        <v>377</v>
      </c>
      <c r="L47" s="186" t="s">
        <v>155</v>
      </c>
      <c r="M47" s="190"/>
    </row>
    <row r="48" spans="1:13" ht="149.25" customHeight="1" x14ac:dyDescent="0.25">
      <c r="A48" s="169" t="s">
        <v>113</v>
      </c>
      <c r="B48" s="170" t="s">
        <v>17</v>
      </c>
      <c r="C48" s="183" t="s">
        <v>496</v>
      </c>
      <c r="D48" s="189" t="s">
        <v>338</v>
      </c>
      <c r="E48" s="189" t="s">
        <v>339</v>
      </c>
      <c r="F48" s="189" t="s">
        <v>338</v>
      </c>
      <c r="G48" s="189" t="s">
        <v>339</v>
      </c>
      <c r="H48" s="172">
        <f>финансир!H50</f>
        <v>100146.4</v>
      </c>
      <c r="I48" s="173">
        <f>финансир!L50</f>
        <v>99811.205199999997</v>
      </c>
      <c r="J48" s="182" t="s">
        <v>540</v>
      </c>
      <c r="K48" s="182" t="s">
        <v>404</v>
      </c>
      <c r="L48" s="223"/>
      <c r="M48" s="190">
        <f t="shared" si="0"/>
        <v>0.99665295207815763</v>
      </c>
    </row>
    <row r="49" spans="1:13" ht="149.25" customHeight="1" x14ac:dyDescent="0.25">
      <c r="A49" s="169" t="s">
        <v>114</v>
      </c>
      <c r="B49" s="170" t="s">
        <v>280</v>
      </c>
      <c r="C49" s="183" t="s">
        <v>496</v>
      </c>
      <c r="D49" s="189" t="s">
        <v>338</v>
      </c>
      <c r="E49" s="189" t="s">
        <v>339</v>
      </c>
      <c r="F49" s="189" t="s">
        <v>338</v>
      </c>
      <c r="G49" s="189" t="s">
        <v>339</v>
      </c>
      <c r="H49" s="172">
        <f>финансир!H51</f>
        <v>246.2</v>
      </c>
      <c r="I49" s="173">
        <f>финансир!L51</f>
        <v>166.72839999999999</v>
      </c>
      <c r="J49" s="182" t="s">
        <v>541</v>
      </c>
      <c r="K49" s="182" t="s">
        <v>405</v>
      </c>
      <c r="L49" s="223"/>
      <c r="M49" s="190">
        <f t="shared" si="0"/>
        <v>0.67720714865962628</v>
      </c>
    </row>
    <row r="50" spans="1:13" ht="135.75" customHeight="1" x14ac:dyDescent="0.25">
      <c r="A50" s="169" t="s">
        <v>115</v>
      </c>
      <c r="B50" s="170" t="s">
        <v>281</v>
      </c>
      <c r="C50" s="183" t="s">
        <v>493</v>
      </c>
      <c r="D50" s="189" t="s">
        <v>338</v>
      </c>
      <c r="E50" s="189" t="s">
        <v>339</v>
      </c>
      <c r="F50" s="189" t="s">
        <v>338</v>
      </c>
      <c r="G50" s="189" t="s">
        <v>339</v>
      </c>
      <c r="H50" s="172">
        <f>финансир!H52</f>
        <v>860925.6</v>
      </c>
      <c r="I50" s="173">
        <f>финансир!L52</f>
        <v>828890.99875999999</v>
      </c>
      <c r="J50" s="182" t="s">
        <v>542</v>
      </c>
      <c r="K50" s="182" t="s">
        <v>439</v>
      </c>
      <c r="L50" s="223"/>
      <c r="M50" s="190">
        <f t="shared" si="0"/>
        <v>0.96279051146812222</v>
      </c>
    </row>
    <row r="51" spans="1:13" ht="150" customHeight="1" x14ac:dyDescent="0.25">
      <c r="A51" s="169" t="s">
        <v>116</v>
      </c>
      <c r="B51" s="170" t="s">
        <v>118</v>
      </c>
      <c r="C51" s="183" t="s">
        <v>496</v>
      </c>
      <c r="D51" s="189" t="s">
        <v>338</v>
      </c>
      <c r="E51" s="189" t="s">
        <v>339</v>
      </c>
      <c r="F51" s="189" t="s">
        <v>338</v>
      </c>
      <c r="G51" s="189" t="s">
        <v>339</v>
      </c>
      <c r="H51" s="172">
        <f>финансир!H53</f>
        <v>32058.2</v>
      </c>
      <c r="I51" s="173">
        <f>финансир!L53</f>
        <v>31299.40251</v>
      </c>
      <c r="J51" s="182" t="s">
        <v>147</v>
      </c>
      <c r="K51" s="182" t="s">
        <v>406</v>
      </c>
      <c r="L51" s="223"/>
      <c r="M51" s="190">
        <f t="shared" si="0"/>
        <v>0.97633062710944463</v>
      </c>
    </row>
    <row r="52" spans="1:13" ht="148.5" customHeight="1" x14ac:dyDescent="0.25">
      <c r="A52" s="169" t="s">
        <v>117</v>
      </c>
      <c r="B52" s="170" t="s">
        <v>282</v>
      </c>
      <c r="C52" s="183" t="s">
        <v>496</v>
      </c>
      <c r="D52" s="189" t="s">
        <v>338</v>
      </c>
      <c r="E52" s="189" t="s">
        <v>339</v>
      </c>
      <c r="F52" s="189" t="s">
        <v>338</v>
      </c>
      <c r="G52" s="189" t="s">
        <v>339</v>
      </c>
      <c r="H52" s="172">
        <f>финансир!H54</f>
        <v>149.80000000000001</v>
      </c>
      <c r="I52" s="173">
        <f>финансир!L54</f>
        <v>96.274619999999999</v>
      </c>
      <c r="J52" s="182" t="s">
        <v>160</v>
      </c>
      <c r="K52" s="821" t="s">
        <v>407</v>
      </c>
      <c r="L52" s="223"/>
      <c r="M52" s="190">
        <f t="shared" si="0"/>
        <v>0.64268771695594118</v>
      </c>
    </row>
    <row r="53" spans="1:13" ht="136.5" customHeight="1" x14ac:dyDescent="0.25">
      <c r="A53" s="169" t="s">
        <v>162</v>
      </c>
      <c r="B53" s="192" t="s">
        <v>161</v>
      </c>
      <c r="C53" s="183" t="s">
        <v>493</v>
      </c>
      <c r="D53" s="189" t="s">
        <v>340</v>
      </c>
      <c r="E53" s="189" t="s">
        <v>339</v>
      </c>
      <c r="F53" s="189" t="s">
        <v>340</v>
      </c>
      <c r="G53" s="189" t="s">
        <v>339</v>
      </c>
      <c r="H53" s="172">
        <f>финансир!I55+финансир!H55</f>
        <v>10149.713</v>
      </c>
      <c r="I53" s="173">
        <f>финансир!M55</f>
        <v>4960.9143400000003</v>
      </c>
      <c r="J53" s="182" t="s">
        <v>160</v>
      </c>
      <c r="K53" s="182" t="s">
        <v>440</v>
      </c>
      <c r="L53" s="186"/>
      <c r="M53" s="190"/>
    </row>
    <row r="54" spans="1:13" ht="141" customHeight="1" x14ac:dyDescent="0.25">
      <c r="A54" s="169" t="s">
        <v>205</v>
      </c>
      <c r="B54" s="192" t="s">
        <v>171</v>
      </c>
      <c r="C54" s="183" t="s">
        <v>493</v>
      </c>
      <c r="D54" s="189" t="s">
        <v>341</v>
      </c>
      <c r="E54" s="189" t="s">
        <v>339</v>
      </c>
      <c r="F54" s="189" t="s">
        <v>341</v>
      </c>
      <c r="G54" s="189" t="s">
        <v>339</v>
      </c>
      <c r="H54" s="172">
        <f>финансир!I56</f>
        <v>201.4</v>
      </c>
      <c r="I54" s="173">
        <f>финансир!M56</f>
        <v>2.57213</v>
      </c>
      <c r="J54" s="182" t="s">
        <v>160</v>
      </c>
      <c r="K54" s="182" t="s">
        <v>126</v>
      </c>
      <c r="L54" s="186"/>
      <c r="M54" s="190"/>
    </row>
    <row r="55" spans="1:13" ht="33.75" customHeight="1" x14ac:dyDescent="0.25">
      <c r="A55" s="193" t="s">
        <v>119</v>
      </c>
      <c r="B55" s="194" t="s">
        <v>120</v>
      </c>
      <c r="C55" s="195"/>
      <c r="D55" s="189"/>
      <c r="E55" s="189"/>
      <c r="F55" s="223"/>
      <c r="G55" s="223"/>
      <c r="H55" s="196">
        <f>H56</f>
        <v>5294.1</v>
      </c>
      <c r="I55" s="196">
        <f>I56</f>
        <v>3177.8649399999999</v>
      </c>
      <c r="J55" s="182"/>
      <c r="K55" s="821"/>
      <c r="L55" s="223"/>
      <c r="M55" s="190">
        <f t="shared" si="0"/>
        <v>0.60026537844015027</v>
      </c>
    </row>
    <row r="56" spans="1:13" ht="207.75" customHeight="1" x14ac:dyDescent="0.25">
      <c r="A56" s="197" t="s">
        <v>20</v>
      </c>
      <c r="B56" s="174" t="s">
        <v>331</v>
      </c>
      <c r="C56" s="167" t="s">
        <v>500</v>
      </c>
      <c r="D56" s="189" t="s">
        <v>338</v>
      </c>
      <c r="E56" s="189" t="s">
        <v>339</v>
      </c>
      <c r="F56" s="189" t="s">
        <v>338</v>
      </c>
      <c r="G56" s="189" t="s">
        <v>339</v>
      </c>
      <c r="H56" s="172">
        <f>финансир!I57</f>
        <v>5294.1</v>
      </c>
      <c r="I56" s="173">
        <f>финансир!M58</f>
        <v>3177.8649399999999</v>
      </c>
      <c r="J56" s="821" t="s">
        <v>148</v>
      </c>
      <c r="K56" s="826" t="s">
        <v>453</v>
      </c>
      <c r="L56" s="223"/>
      <c r="M56" s="190"/>
    </row>
    <row r="57" spans="1:13" ht="42.75" customHeight="1" x14ac:dyDescent="0.25">
      <c r="A57" s="193" t="s">
        <v>61</v>
      </c>
      <c r="B57" s="194" t="s">
        <v>121</v>
      </c>
      <c r="C57" s="198"/>
      <c r="D57" s="223"/>
      <c r="E57" s="223"/>
      <c r="F57" s="223"/>
      <c r="G57" s="223"/>
      <c r="H57" s="196">
        <f>H58+H59+H60</f>
        <v>118193.48000000001</v>
      </c>
      <c r="I57" s="196">
        <f>I58+I59+I60</f>
        <v>117785.00525999999</v>
      </c>
      <c r="J57" s="821"/>
      <c r="K57" s="182"/>
      <c r="L57" s="223"/>
      <c r="M57" s="190">
        <f t="shared" si="0"/>
        <v>0.99654401630276035</v>
      </c>
    </row>
    <row r="58" spans="1:13" ht="151.5" customHeight="1" x14ac:dyDescent="0.25">
      <c r="A58" s="199" t="s">
        <v>34</v>
      </c>
      <c r="B58" s="200" t="s">
        <v>334</v>
      </c>
      <c r="C58" s="201" t="s">
        <v>501</v>
      </c>
      <c r="D58" s="248" t="s">
        <v>340</v>
      </c>
      <c r="E58" s="189" t="s">
        <v>339</v>
      </c>
      <c r="F58" s="248" t="s">
        <v>340</v>
      </c>
      <c r="G58" s="189" t="s">
        <v>339</v>
      </c>
      <c r="H58" s="172">
        <f>финансир!H60+финансир!I60</f>
        <v>113588.5</v>
      </c>
      <c r="I58" s="202">
        <f>финансир!L60+финансир!M60</f>
        <v>113588.5</v>
      </c>
      <c r="J58" s="821" t="s">
        <v>543</v>
      </c>
      <c r="K58" s="182" t="s">
        <v>442</v>
      </c>
      <c r="L58" s="224"/>
      <c r="M58" s="190">
        <f t="shared" si="0"/>
        <v>1</v>
      </c>
    </row>
    <row r="59" spans="1:13" ht="172.5" customHeight="1" x14ac:dyDescent="0.25">
      <c r="A59" s="928" t="s">
        <v>41</v>
      </c>
      <c r="B59" s="875" t="s">
        <v>335</v>
      </c>
      <c r="C59" s="181" t="s">
        <v>503</v>
      </c>
      <c r="D59" s="248" t="s">
        <v>340</v>
      </c>
      <c r="E59" s="189" t="s">
        <v>339</v>
      </c>
      <c r="F59" s="248" t="s">
        <v>340</v>
      </c>
      <c r="G59" s="189" t="s">
        <v>339</v>
      </c>
      <c r="H59" s="172">
        <f>финансир!H61+финансир!I61</f>
        <v>1077.8</v>
      </c>
      <c r="I59" s="202">
        <f>финансир!L61+финансир!M61</f>
        <v>914.26</v>
      </c>
      <c r="J59" s="182" t="s">
        <v>545</v>
      </c>
      <c r="K59" s="387" t="s">
        <v>443</v>
      </c>
      <c r="L59" s="385"/>
      <c r="M59" s="190">
        <f t="shared" si="0"/>
        <v>0.84826498422712937</v>
      </c>
    </row>
    <row r="60" spans="1:13" ht="81" customHeight="1" x14ac:dyDescent="0.25">
      <c r="A60" s="929"/>
      <c r="B60" s="904"/>
      <c r="C60" s="865" t="s">
        <v>502</v>
      </c>
      <c r="D60" s="248" t="s">
        <v>341</v>
      </c>
      <c r="E60" s="176" t="s">
        <v>339</v>
      </c>
      <c r="F60" s="248" t="s">
        <v>341</v>
      </c>
      <c r="G60" s="189" t="s">
        <v>339</v>
      </c>
      <c r="H60" s="172">
        <f>финансир!H62+финансир!I62</f>
        <v>3527.1800000000003</v>
      </c>
      <c r="I60" s="202">
        <f>финансир!L62+финансир!M62</f>
        <v>3282.2452599999997</v>
      </c>
      <c r="J60" s="821" t="s">
        <v>544</v>
      </c>
      <c r="K60" s="182" t="s">
        <v>441</v>
      </c>
      <c r="L60" s="174"/>
      <c r="M60" s="190"/>
    </row>
    <row r="61" spans="1:13" ht="27" customHeight="1" thickBot="1" x14ac:dyDescent="0.3">
      <c r="A61" s="926" t="s">
        <v>80</v>
      </c>
      <c r="B61" s="927"/>
      <c r="C61" s="203"/>
      <c r="D61" s="204"/>
      <c r="E61" s="205"/>
      <c r="F61" s="206"/>
      <c r="G61" s="206"/>
      <c r="H61" s="207"/>
      <c r="I61" s="173"/>
      <c r="J61" s="821"/>
      <c r="K61" s="827"/>
      <c r="L61" s="206"/>
      <c r="M61" s="190" t="e">
        <f t="shared" si="0"/>
        <v>#DIV/0!</v>
      </c>
    </row>
    <row r="62" spans="1:13" ht="113.25" customHeight="1" thickBot="1" x14ac:dyDescent="0.3">
      <c r="A62" s="224"/>
      <c r="B62" s="174" t="s">
        <v>66</v>
      </c>
      <c r="C62" s="185" t="s">
        <v>497</v>
      </c>
      <c r="D62" s="208"/>
      <c r="E62" s="209"/>
      <c r="F62" s="210"/>
      <c r="G62" s="211"/>
      <c r="H62" s="207" t="s">
        <v>63</v>
      </c>
      <c r="I62" s="173" t="s">
        <v>63</v>
      </c>
      <c r="J62" s="212">
        <v>2</v>
      </c>
      <c r="K62" s="213">
        <v>2</v>
      </c>
      <c r="L62" s="214" t="s">
        <v>444</v>
      </c>
      <c r="M62" s="190" t="e">
        <f t="shared" si="0"/>
        <v>#VALUE!</v>
      </c>
    </row>
    <row r="63" spans="1:13" ht="107.25" customHeight="1" thickBot="1" x14ac:dyDescent="0.3">
      <c r="A63" s="224"/>
      <c r="B63" s="174" t="s">
        <v>67</v>
      </c>
      <c r="C63" s="185" t="s">
        <v>497</v>
      </c>
      <c r="D63" s="208"/>
      <c r="E63" s="209"/>
      <c r="F63" s="210"/>
      <c r="G63" s="211"/>
      <c r="H63" s="207" t="s">
        <v>63</v>
      </c>
      <c r="I63" s="173" t="s">
        <v>63</v>
      </c>
      <c r="J63" s="215">
        <v>0.2</v>
      </c>
      <c r="K63" s="216">
        <v>0.2</v>
      </c>
      <c r="L63" s="214" t="s">
        <v>445</v>
      </c>
      <c r="M63" s="190" t="e">
        <f t="shared" si="0"/>
        <v>#VALUE!</v>
      </c>
    </row>
    <row r="64" spans="1:13" ht="97.5" customHeight="1" x14ac:dyDescent="0.25">
      <c r="A64" s="224"/>
      <c r="B64" s="174" t="s">
        <v>81</v>
      </c>
      <c r="C64" s="185" t="s">
        <v>497</v>
      </c>
      <c r="D64" s="208"/>
      <c r="E64" s="209"/>
      <c r="F64" s="210"/>
      <c r="G64" s="211"/>
      <c r="H64" s="207" t="s">
        <v>63</v>
      </c>
      <c r="I64" s="173" t="s">
        <v>63</v>
      </c>
      <c r="J64" s="217">
        <v>98.2</v>
      </c>
      <c r="K64" s="217">
        <v>98.2</v>
      </c>
      <c r="L64" s="214" t="s">
        <v>446</v>
      </c>
      <c r="M64" s="190" t="e">
        <f t="shared" si="0"/>
        <v>#VALUE!</v>
      </c>
    </row>
    <row r="65" spans="1:14" ht="235.5" customHeight="1" x14ac:dyDescent="0.25">
      <c r="A65" s="224"/>
      <c r="B65" s="174" t="s">
        <v>211</v>
      </c>
      <c r="C65" s="167" t="s">
        <v>504</v>
      </c>
      <c r="D65" s="208"/>
      <c r="E65" s="209"/>
      <c r="F65" s="210"/>
      <c r="G65" s="211"/>
      <c r="H65" s="207"/>
      <c r="I65" s="173"/>
      <c r="J65" s="217">
        <v>100</v>
      </c>
      <c r="K65" s="217">
        <v>100</v>
      </c>
      <c r="L65" s="214" t="s">
        <v>447</v>
      </c>
      <c r="M65" s="190" t="e">
        <f t="shared" si="0"/>
        <v>#DIV/0!</v>
      </c>
    </row>
    <row r="66" spans="1:14" ht="16.5" thickBot="1" x14ac:dyDescent="0.3">
      <c r="A66" s="388">
        <v>2</v>
      </c>
      <c r="B66" s="218" t="s">
        <v>60</v>
      </c>
      <c r="C66" s="219"/>
      <c r="D66" s="389"/>
      <c r="E66" s="389"/>
      <c r="F66" s="389"/>
      <c r="G66" s="389"/>
      <c r="H66" s="220">
        <f>H67</f>
        <v>2724603.9000000004</v>
      </c>
      <c r="I66" s="220">
        <f>I67</f>
        <v>2712260.6029600003</v>
      </c>
      <c r="J66" s="828"/>
      <c r="K66" s="829"/>
      <c r="L66" s="390"/>
      <c r="M66" s="190">
        <f t="shared" si="0"/>
        <v>0.99546969119437867</v>
      </c>
    </row>
    <row r="67" spans="1:14" ht="35.25" customHeight="1" x14ac:dyDescent="0.25">
      <c r="A67" s="391" t="s">
        <v>122</v>
      </c>
      <c r="B67" s="392" t="s">
        <v>83</v>
      </c>
      <c r="C67" s="219"/>
      <c r="D67" s="389"/>
      <c r="E67" s="389"/>
      <c r="F67" s="389"/>
      <c r="G67" s="389"/>
      <c r="H67" s="220">
        <f>H68+H69+H70+H71+H72+H73+H74+H75+H76+H77+H78+H79+H80+H81+H82+H83+H84+H85+H86+H87+H88+H89+H90+H91+H92</f>
        <v>2724603.9000000004</v>
      </c>
      <c r="I67" s="220">
        <f>I68+I69+I70+I71+I72+I73+I74+I75+I76+I77+I78+I79+I80+I81+I82+I83+I84+I85+I86+I87+I88+I89+I90+I91+I92</f>
        <v>2712260.6029600003</v>
      </c>
      <c r="J67" s="828"/>
      <c r="K67" s="829"/>
      <c r="L67" s="390"/>
      <c r="M67" s="190">
        <f t="shared" si="0"/>
        <v>0.99546969119437867</v>
      </c>
      <c r="N67" s="382">
        <f>I66-финансир!M91-финансир!L91</f>
        <v>2695102.9229600001</v>
      </c>
    </row>
    <row r="68" spans="1:14" ht="150.75" customHeight="1" x14ac:dyDescent="0.25">
      <c r="A68" s="179" t="s">
        <v>244</v>
      </c>
      <c r="B68" s="180" t="s">
        <v>283</v>
      </c>
      <c r="C68" s="183" t="s">
        <v>496</v>
      </c>
      <c r="D68" s="189" t="s">
        <v>338</v>
      </c>
      <c r="E68" s="189" t="s">
        <v>339</v>
      </c>
      <c r="F68" s="189" t="s">
        <v>338</v>
      </c>
      <c r="G68" s="189" t="s">
        <v>339</v>
      </c>
      <c r="H68" s="172">
        <f>финансир!I67</f>
        <v>269317.90000000002</v>
      </c>
      <c r="I68" s="173">
        <f>финансир!M67</f>
        <v>269172.00055</v>
      </c>
      <c r="J68" s="824" t="s">
        <v>149</v>
      </c>
      <c r="K68" s="182" t="s">
        <v>408</v>
      </c>
      <c r="L68" s="223"/>
      <c r="M68" s="190">
        <f t="shared" si="0"/>
        <v>0.99945826307868868</v>
      </c>
    </row>
    <row r="69" spans="1:14" ht="101.25" customHeight="1" x14ac:dyDescent="0.25">
      <c r="A69" s="169" t="s">
        <v>245</v>
      </c>
      <c r="B69" s="170" t="s">
        <v>284</v>
      </c>
      <c r="C69" s="185" t="s">
        <v>505</v>
      </c>
      <c r="D69" s="189" t="s">
        <v>338</v>
      </c>
      <c r="E69" s="189" t="s">
        <v>339</v>
      </c>
      <c r="F69" s="189" t="s">
        <v>338</v>
      </c>
      <c r="G69" s="189" t="s">
        <v>339</v>
      </c>
      <c r="H69" s="172">
        <f>финансир!I68</f>
        <v>3000</v>
      </c>
      <c r="I69" s="173">
        <f>финансир!M68</f>
        <v>3000</v>
      </c>
      <c r="J69" s="182" t="s">
        <v>546</v>
      </c>
      <c r="K69" s="387" t="s">
        <v>448</v>
      </c>
      <c r="L69" s="184" t="s">
        <v>381</v>
      </c>
      <c r="M69" s="190">
        <f t="shared" si="0"/>
        <v>1</v>
      </c>
    </row>
    <row r="70" spans="1:14" ht="101.25" customHeight="1" x14ac:dyDescent="0.25">
      <c r="A70" s="169" t="s">
        <v>246</v>
      </c>
      <c r="B70" s="170" t="s">
        <v>22</v>
      </c>
      <c r="C70" s="183" t="s">
        <v>505</v>
      </c>
      <c r="D70" s="189" t="s">
        <v>338</v>
      </c>
      <c r="E70" s="189" t="s">
        <v>339</v>
      </c>
      <c r="F70" s="189" t="s">
        <v>338</v>
      </c>
      <c r="G70" s="189" t="s">
        <v>339</v>
      </c>
      <c r="H70" s="172">
        <f>финансир!I69</f>
        <v>1917.7</v>
      </c>
      <c r="I70" s="173">
        <f>финансир!M69</f>
        <v>1862.70739</v>
      </c>
      <c r="J70" s="824" t="s">
        <v>382</v>
      </c>
      <c r="K70" s="184" t="s">
        <v>449</v>
      </c>
      <c r="L70" s="200" t="s">
        <v>3</v>
      </c>
      <c r="M70" s="190">
        <f t="shared" si="0"/>
        <v>0.97132366376388379</v>
      </c>
    </row>
    <row r="71" spans="1:14" ht="108.75" customHeight="1" x14ac:dyDescent="0.25">
      <c r="A71" s="169" t="s">
        <v>247</v>
      </c>
      <c r="B71" s="170" t="s">
        <v>285</v>
      </c>
      <c r="C71" s="185" t="s">
        <v>505</v>
      </c>
      <c r="D71" s="189" t="s">
        <v>338</v>
      </c>
      <c r="E71" s="189" t="s">
        <v>339</v>
      </c>
      <c r="F71" s="189" t="s">
        <v>338</v>
      </c>
      <c r="G71" s="189" t="s">
        <v>339</v>
      </c>
      <c r="H71" s="172">
        <f>финансир!I70</f>
        <v>2836.1</v>
      </c>
      <c r="I71" s="173">
        <f>финансир!M70</f>
        <v>2613.8483999999999</v>
      </c>
      <c r="J71" s="824" t="s">
        <v>547</v>
      </c>
      <c r="K71" s="830" t="s">
        <v>450</v>
      </c>
      <c r="L71" s="200" t="s">
        <v>3</v>
      </c>
      <c r="M71" s="190">
        <f t="shared" si="0"/>
        <v>0.92163478015584777</v>
      </c>
    </row>
    <row r="72" spans="1:14" ht="123" customHeight="1" x14ac:dyDescent="0.25">
      <c r="A72" s="169" t="s">
        <v>248</v>
      </c>
      <c r="B72" s="170" t="s">
        <v>24</v>
      </c>
      <c r="C72" s="183" t="s">
        <v>505</v>
      </c>
      <c r="D72" s="189" t="s">
        <v>338</v>
      </c>
      <c r="E72" s="189" t="s">
        <v>339</v>
      </c>
      <c r="F72" s="189" t="s">
        <v>338</v>
      </c>
      <c r="G72" s="189" t="s">
        <v>339</v>
      </c>
      <c r="H72" s="172">
        <f>финансир!I71</f>
        <v>0</v>
      </c>
      <c r="I72" s="173">
        <f>финансир!M71</f>
        <v>0</v>
      </c>
      <c r="J72" s="824" t="s">
        <v>548</v>
      </c>
      <c r="K72" s="184" t="s">
        <v>208</v>
      </c>
      <c r="L72" s="209"/>
      <c r="M72" s="190" t="e">
        <f t="shared" si="0"/>
        <v>#DIV/0!</v>
      </c>
    </row>
    <row r="73" spans="1:14" ht="108.75" customHeight="1" x14ac:dyDescent="0.25">
      <c r="A73" s="169" t="s">
        <v>18</v>
      </c>
      <c r="B73" s="170" t="s">
        <v>25</v>
      </c>
      <c r="C73" s="171" t="s">
        <v>505</v>
      </c>
      <c r="D73" s="189" t="s">
        <v>340</v>
      </c>
      <c r="E73" s="189" t="s">
        <v>341</v>
      </c>
      <c r="F73" s="189" t="s">
        <v>340</v>
      </c>
      <c r="G73" s="189" t="s">
        <v>341</v>
      </c>
      <c r="H73" s="172">
        <f>финансир!I72</f>
        <v>452.1</v>
      </c>
      <c r="I73" s="173">
        <f>финансир!M72</f>
        <v>452.1</v>
      </c>
      <c r="J73" s="824" t="s">
        <v>549</v>
      </c>
      <c r="K73" s="184" t="s">
        <v>125</v>
      </c>
      <c r="L73" s="200" t="s">
        <v>3</v>
      </c>
      <c r="M73" s="190">
        <f t="shared" si="0"/>
        <v>1</v>
      </c>
    </row>
    <row r="74" spans="1:14" ht="150" customHeight="1" x14ac:dyDescent="0.25">
      <c r="A74" s="169" t="s">
        <v>19</v>
      </c>
      <c r="B74" s="170" t="s">
        <v>288</v>
      </c>
      <c r="C74" s="183" t="s">
        <v>496</v>
      </c>
      <c r="D74" s="189" t="s">
        <v>338</v>
      </c>
      <c r="E74" s="189" t="s">
        <v>339</v>
      </c>
      <c r="F74" s="189" t="s">
        <v>338</v>
      </c>
      <c r="G74" s="189" t="s">
        <v>339</v>
      </c>
      <c r="H74" s="172">
        <f>финансир!I73</f>
        <v>226075.5</v>
      </c>
      <c r="I74" s="173">
        <f>финансир!M73</f>
        <v>225929.33257999999</v>
      </c>
      <c r="J74" s="824" t="s">
        <v>550</v>
      </c>
      <c r="K74" s="182" t="s">
        <v>409</v>
      </c>
      <c r="L74" s="223"/>
      <c r="M74" s="190">
        <f t="shared" si="0"/>
        <v>0.99935345749539417</v>
      </c>
    </row>
    <row r="75" spans="1:14" ht="150" customHeight="1" x14ac:dyDescent="0.25">
      <c r="A75" s="221" t="s">
        <v>76</v>
      </c>
      <c r="B75" s="222" t="s">
        <v>289</v>
      </c>
      <c r="C75" s="183" t="s">
        <v>496</v>
      </c>
      <c r="D75" s="189" t="s">
        <v>338</v>
      </c>
      <c r="E75" s="189" t="s">
        <v>339</v>
      </c>
      <c r="F75" s="189" t="s">
        <v>338</v>
      </c>
      <c r="G75" s="189" t="s">
        <v>339</v>
      </c>
      <c r="H75" s="172">
        <f>финансир!I74</f>
        <v>617.1</v>
      </c>
      <c r="I75" s="173">
        <f>финансир!M74</f>
        <v>594.88590999999997</v>
      </c>
      <c r="J75" s="824" t="s">
        <v>551</v>
      </c>
      <c r="K75" s="182" t="s">
        <v>451</v>
      </c>
      <c r="L75" s="223"/>
      <c r="M75" s="190">
        <f t="shared" si="0"/>
        <v>0.9640024469291848</v>
      </c>
    </row>
    <row r="76" spans="1:14" ht="150" customHeight="1" x14ac:dyDescent="0.25">
      <c r="A76" s="221" t="s">
        <v>333</v>
      </c>
      <c r="B76" s="222" t="s">
        <v>290</v>
      </c>
      <c r="C76" s="183" t="s">
        <v>496</v>
      </c>
      <c r="D76" s="189" t="s">
        <v>338</v>
      </c>
      <c r="E76" s="189" t="s">
        <v>339</v>
      </c>
      <c r="F76" s="189" t="s">
        <v>338</v>
      </c>
      <c r="G76" s="189" t="s">
        <v>339</v>
      </c>
      <c r="H76" s="172">
        <f>финансир!I75</f>
        <v>12928.8</v>
      </c>
      <c r="I76" s="173">
        <f>финансир!M75</f>
        <v>12559.4943</v>
      </c>
      <c r="J76" s="824" t="s">
        <v>552</v>
      </c>
      <c r="K76" s="387" t="s">
        <v>379</v>
      </c>
      <c r="L76" s="223"/>
      <c r="M76" s="190"/>
    </row>
    <row r="77" spans="1:14" ht="114" customHeight="1" x14ac:dyDescent="0.25">
      <c r="A77" s="221" t="s">
        <v>336</v>
      </c>
      <c r="B77" s="222" t="s">
        <v>291</v>
      </c>
      <c r="C77" s="185" t="s">
        <v>497</v>
      </c>
      <c r="D77" s="189" t="s">
        <v>339</v>
      </c>
      <c r="E77" s="189" t="s">
        <v>339</v>
      </c>
      <c r="F77" s="189" t="s">
        <v>339</v>
      </c>
      <c r="G77" s="189" t="s">
        <v>339</v>
      </c>
      <c r="H77" s="172">
        <f>финансир!I76</f>
        <v>253.8</v>
      </c>
      <c r="I77" s="173">
        <f>финансир!M76</f>
        <v>250</v>
      </c>
      <c r="J77" s="824" t="s">
        <v>553</v>
      </c>
      <c r="K77" s="821" t="s">
        <v>422</v>
      </c>
      <c r="L77" s="186" t="s">
        <v>156</v>
      </c>
      <c r="M77" s="190">
        <f t="shared" ref="M77:M130" si="1">I77/H77</f>
        <v>0.9850275807722616</v>
      </c>
    </row>
    <row r="78" spans="1:14" ht="149.25" customHeight="1" x14ac:dyDescent="0.25">
      <c r="A78" s="221" t="s">
        <v>4</v>
      </c>
      <c r="B78" s="222" t="s">
        <v>26</v>
      </c>
      <c r="C78" s="183" t="s">
        <v>496</v>
      </c>
      <c r="D78" s="189" t="s">
        <v>338</v>
      </c>
      <c r="E78" s="189" t="s">
        <v>339</v>
      </c>
      <c r="F78" s="189" t="s">
        <v>338</v>
      </c>
      <c r="G78" s="189" t="s">
        <v>339</v>
      </c>
      <c r="H78" s="172">
        <f>(финансир!I77+финансир!H77)</f>
        <v>651295.69999999995</v>
      </c>
      <c r="I78" s="173">
        <f>финансир!M77+финансир!L77</f>
        <v>650516.09883000003</v>
      </c>
      <c r="J78" s="824" t="s">
        <v>554</v>
      </c>
      <c r="K78" s="182" t="s">
        <v>452</v>
      </c>
      <c r="L78" s="223"/>
      <c r="M78" s="190">
        <f t="shared" si="1"/>
        <v>0.99880299966666464</v>
      </c>
    </row>
    <row r="79" spans="1:14" ht="138" customHeight="1" x14ac:dyDescent="0.25">
      <c r="A79" s="221" t="s">
        <v>85</v>
      </c>
      <c r="B79" s="222" t="s">
        <v>27</v>
      </c>
      <c r="C79" s="183" t="s">
        <v>493</v>
      </c>
      <c r="D79" s="189" t="s">
        <v>338</v>
      </c>
      <c r="E79" s="189" t="s">
        <v>339</v>
      </c>
      <c r="F79" s="189" t="s">
        <v>338</v>
      </c>
      <c r="G79" s="189" t="s">
        <v>339</v>
      </c>
      <c r="H79" s="172">
        <f>финансир!I78</f>
        <v>204.3</v>
      </c>
      <c r="I79" s="173">
        <f>финансир!M78</f>
        <v>198.05537000000001</v>
      </c>
      <c r="J79" s="824" t="s">
        <v>555</v>
      </c>
      <c r="K79" s="182" t="s">
        <v>410</v>
      </c>
      <c r="L79" s="223"/>
      <c r="M79" s="190">
        <f t="shared" si="1"/>
        <v>0.96943401860009792</v>
      </c>
    </row>
    <row r="80" spans="1:14" ht="332.25" customHeight="1" x14ac:dyDescent="0.25">
      <c r="A80" s="221" t="s">
        <v>86</v>
      </c>
      <c r="B80" s="222" t="s">
        <v>292</v>
      </c>
      <c r="C80" s="183" t="s">
        <v>493</v>
      </c>
      <c r="D80" s="189" t="s">
        <v>338</v>
      </c>
      <c r="E80" s="189" t="s">
        <v>339</v>
      </c>
      <c r="F80" s="189" t="s">
        <v>338</v>
      </c>
      <c r="G80" s="189" t="s">
        <v>339</v>
      </c>
      <c r="H80" s="172">
        <f>финансир!I79</f>
        <v>384697.59999999998</v>
      </c>
      <c r="I80" s="173">
        <f>финансир!M79</f>
        <v>379401.00225000002</v>
      </c>
      <c r="J80" s="824" t="s">
        <v>556</v>
      </c>
      <c r="K80" s="394" t="s">
        <v>454</v>
      </c>
      <c r="L80" s="223"/>
      <c r="M80" s="190">
        <f t="shared" si="1"/>
        <v>0.98623178894279573</v>
      </c>
    </row>
    <row r="81" spans="1:13" ht="147" customHeight="1" x14ac:dyDescent="0.25">
      <c r="A81" s="221" t="s">
        <v>87</v>
      </c>
      <c r="B81" s="222" t="s">
        <v>293</v>
      </c>
      <c r="C81" s="183" t="s">
        <v>496</v>
      </c>
      <c r="D81" s="189" t="s">
        <v>338</v>
      </c>
      <c r="E81" s="189" t="s">
        <v>339</v>
      </c>
      <c r="F81" s="189" t="s">
        <v>338</v>
      </c>
      <c r="G81" s="189" t="s">
        <v>339</v>
      </c>
      <c r="H81" s="172">
        <f>финансир!I80</f>
        <v>2819.4</v>
      </c>
      <c r="I81" s="173">
        <f>финансир!M80</f>
        <v>2724.82863</v>
      </c>
      <c r="J81" s="824" t="s">
        <v>557</v>
      </c>
      <c r="K81" s="182" t="s">
        <v>411</v>
      </c>
      <c r="L81" s="223"/>
      <c r="M81" s="190">
        <f t="shared" si="1"/>
        <v>0.96645691636518405</v>
      </c>
    </row>
    <row r="82" spans="1:13" ht="147" customHeight="1" x14ac:dyDescent="0.25">
      <c r="A82" s="221" t="s">
        <v>88</v>
      </c>
      <c r="B82" s="222" t="s">
        <v>28</v>
      </c>
      <c r="C82" s="183" t="s">
        <v>496</v>
      </c>
      <c r="D82" s="189" t="s">
        <v>338</v>
      </c>
      <c r="E82" s="189" t="s">
        <v>339</v>
      </c>
      <c r="F82" s="189" t="s">
        <v>338</v>
      </c>
      <c r="G82" s="189" t="s">
        <v>339</v>
      </c>
      <c r="H82" s="172">
        <f>финансир!I81</f>
        <v>2139.1999999999998</v>
      </c>
      <c r="I82" s="173">
        <f>финансир!M81</f>
        <v>2139.1999999999998</v>
      </c>
      <c r="J82" s="831" t="s">
        <v>150</v>
      </c>
      <c r="K82" s="182" t="s">
        <v>412</v>
      </c>
      <c r="L82" s="223"/>
      <c r="M82" s="190">
        <f t="shared" si="1"/>
        <v>1</v>
      </c>
    </row>
    <row r="83" spans="1:13" ht="147" customHeight="1" x14ac:dyDescent="0.25">
      <c r="A83" s="221" t="s">
        <v>89</v>
      </c>
      <c r="B83" s="222" t="s">
        <v>294</v>
      </c>
      <c r="C83" s="183" t="s">
        <v>496</v>
      </c>
      <c r="D83" s="189" t="s">
        <v>338</v>
      </c>
      <c r="E83" s="189" t="s">
        <v>339</v>
      </c>
      <c r="F83" s="189" t="s">
        <v>338</v>
      </c>
      <c r="G83" s="189" t="s">
        <v>339</v>
      </c>
      <c r="H83" s="172">
        <f>финансир!H82</f>
        <v>6048.3</v>
      </c>
      <c r="I83" s="173">
        <f>финансир!L82</f>
        <v>4797.6042699999998</v>
      </c>
      <c r="J83" s="824" t="s">
        <v>558</v>
      </c>
      <c r="K83" s="182" t="s">
        <v>413</v>
      </c>
      <c r="L83" s="223"/>
      <c r="M83" s="190">
        <f t="shared" si="1"/>
        <v>0.79321532827406038</v>
      </c>
    </row>
    <row r="84" spans="1:13" ht="147" customHeight="1" x14ac:dyDescent="0.25">
      <c r="A84" s="221" t="s">
        <v>90</v>
      </c>
      <c r="B84" s="222" t="s">
        <v>295</v>
      </c>
      <c r="C84" s="183" t="s">
        <v>496</v>
      </c>
      <c r="D84" s="189" t="s">
        <v>338</v>
      </c>
      <c r="E84" s="189" t="s">
        <v>339</v>
      </c>
      <c r="F84" s="189" t="s">
        <v>338</v>
      </c>
      <c r="G84" s="189" t="s">
        <v>339</v>
      </c>
      <c r="H84" s="172">
        <f>финансир!H83</f>
        <v>442351.6</v>
      </c>
      <c r="I84" s="173">
        <f>финансир!L83</f>
        <v>439497.59195999999</v>
      </c>
      <c r="J84" s="824" t="s">
        <v>559</v>
      </c>
      <c r="K84" s="184" t="s">
        <v>455</v>
      </c>
      <c r="L84" s="223"/>
      <c r="M84" s="190">
        <f t="shared" si="1"/>
        <v>0.99354810056073051</v>
      </c>
    </row>
    <row r="85" spans="1:13" ht="147" customHeight="1" x14ac:dyDescent="0.25">
      <c r="A85" s="221" t="s">
        <v>91</v>
      </c>
      <c r="B85" s="222" t="s">
        <v>296</v>
      </c>
      <c r="C85" s="183" t="s">
        <v>496</v>
      </c>
      <c r="D85" s="189" t="s">
        <v>338</v>
      </c>
      <c r="E85" s="189" t="s">
        <v>339</v>
      </c>
      <c r="F85" s="189" t="s">
        <v>338</v>
      </c>
      <c r="G85" s="189" t="s">
        <v>339</v>
      </c>
      <c r="H85" s="172">
        <f>финансир!H84</f>
        <v>2.7</v>
      </c>
      <c r="I85" s="173">
        <f>финансир!L84</f>
        <v>0</v>
      </c>
      <c r="J85" s="824" t="s">
        <v>560</v>
      </c>
      <c r="K85" s="821" t="s">
        <v>414</v>
      </c>
      <c r="L85" s="223"/>
      <c r="M85" s="190">
        <f t="shared" si="1"/>
        <v>0</v>
      </c>
    </row>
    <row r="86" spans="1:13" ht="147" customHeight="1" x14ac:dyDescent="0.25">
      <c r="A86" s="221" t="s">
        <v>92</v>
      </c>
      <c r="B86" s="222" t="s">
        <v>297</v>
      </c>
      <c r="C86" s="183" t="s">
        <v>496</v>
      </c>
      <c r="D86" s="189" t="s">
        <v>338</v>
      </c>
      <c r="E86" s="189" t="s">
        <v>339</v>
      </c>
      <c r="F86" s="189" t="s">
        <v>338</v>
      </c>
      <c r="G86" s="189" t="s">
        <v>339</v>
      </c>
      <c r="H86" s="172">
        <f>финансир!H85</f>
        <v>0.6</v>
      </c>
      <c r="I86" s="173">
        <f>финансир!L85</f>
        <v>0</v>
      </c>
      <c r="J86" s="824" t="s">
        <v>561</v>
      </c>
      <c r="K86" s="821" t="s">
        <v>415</v>
      </c>
      <c r="L86" s="223"/>
      <c r="M86" s="190">
        <f t="shared" si="1"/>
        <v>0</v>
      </c>
    </row>
    <row r="87" spans="1:13" ht="147" customHeight="1" x14ac:dyDescent="0.25">
      <c r="A87" s="221" t="s">
        <v>93</v>
      </c>
      <c r="B87" s="222" t="s">
        <v>298</v>
      </c>
      <c r="C87" s="183" t="s">
        <v>496</v>
      </c>
      <c r="D87" s="189" t="s">
        <v>338</v>
      </c>
      <c r="E87" s="189" t="s">
        <v>339</v>
      </c>
      <c r="F87" s="189" t="s">
        <v>338</v>
      </c>
      <c r="G87" s="189" t="s">
        <v>339</v>
      </c>
      <c r="H87" s="172">
        <f>финансир!H86</f>
        <v>45643.199999999997</v>
      </c>
      <c r="I87" s="173">
        <f>финансир!L86</f>
        <v>45513.756520000003</v>
      </c>
      <c r="J87" s="824" t="s">
        <v>562</v>
      </c>
      <c r="K87" s="821" t="s">
        <v>416</v>
      </c>
      <c r="L87" s="223"/>
      <c r="M87" s="190">
        <f t="shared" si="1"/>
        <v>0.99716401391664045</v>
      </c>
    </row>
    <row r="88" spans="1:13" s="384" customFormat="1" ht="99.75" customHeight="1" x14ac:dyDescent="0.25">
      <c r="A88" s="221" t="s">
        <v>94</v>
      </c>
      <c r="B88" s="222" t="s">
        <v>299</v>
      </c>
      <c r="C88" s="183" t="s">
        <v>505</v>
      </c>
      <c r="D88" s="189" t="s">
        <v>338</v>
      </c>
      <c r="E88" s="189" t="s">
        <v>339</v>
      </c>
      <c r="F88" s="189" t="s">
        <v>338</v>
      </c>
      <c r="G88" s="189" t="s">
        <v>339</v>
      </c>
      <c r="H88" s="172">
        <f>финансир!H87</f>
        <v>8854.6</v>
      </c>
      <c r="I88" s="173">
        <f>финансир!L87</f>
        <v>8845.3361999999997</v>
      </c>
      <c r="J88" s="824" t="s">
        <v>563</v>
      </c>
      <c r="K88" s="830" t="s">
        <v>383</v>
      </c>
      <c r="L88" s="395"/>
      <c r="M88" s="190">
        <f t="shared" si="1"/>
        <v>0.99895378673231983</v>
      </c>
    </row>
    <row r="89" spans="1:13" s="384" customFormat="1" ht="99.75" customHeight="1" x14ac:dyDescent="0.25">
      <c r="A89" s="221" t="s">
        <v>95</v>
      </c>
      <c r="B89" s="222" t="s">
        <v>300</v>
      </c>
      <c r="C89" s="183" t="s">
        <v>505</v>
      </c>
      <c r="D89" s="189" t="s">
        <v>338</v>
      </c>
      <c r="E89" s="189" t="s">
        <v>339</v>
      </c>
      <c r="F89" s="189" t="s">
        <v>338</v>
      </c>
      <c r="G89" s="189" t="s">
        <v>339</v>
      </c>
      <c r="H89" s="172">
        <f>финансир!H88</f>
        <v>0</v>
      </c>
      <c r="I89" s="173">
        <f>финансир!L88</f>
        <v>0</v>
      </c>
      <c r="J89" s="824" t="s">
        <v>151</v>
      </c>
      <c r="K89" s="821" t="s">
        <v>417</v>
      </c>
      <c r="L89" s="223"/>
      <c r="M89" s="190" t="e">
        <f t="shared" si="1"/>
        <v>#DIV/0!</v>
      </c>
    </row>
    <row r="90" spans="1:13" ht="149.25" customHeight="1" x14ac:dyDescent="0.25">
      <c r="A90" s="221" t="s">
        <v>96</v>
      </c>
      <c r="B90" s="222" t="s">
        <v>23</v>
      </c>
      <c r="C90" s="183" t="s">
        <v>505</v>
      </c>
      <c r="D90" s="189" t="s">
        <v>338</v>
      </c>
      <c r="E90" s="189" t="s">
        <v>339</v>
      </c>
      <c r="F90" s="189" t="s">
        <v>338</v>
      </c>
      <c r="G90" s="189" t="s">
        <v>339</v>
      </c>
      <c r="H90" s="172">
        <f>финансир!I89</f>
        <v>14948.8</v>
      </c>
      <c r="I90" s="173">
        <f>финансир!M89</f>
        <v>14853.632</v>
      </c>
      <c r="J90" s="824" t="s">
        <v>564</v>
      </c>
      <c r="K90" s="182" t="s">
        <v>456</v>
      </c>
      <c r="L90" s="223"/>
      <c r="M90" s="190">
        <f t="shared" si="1"/>
        <v>0.99363373648720965</v>
      </c>
    </row>
    <row r="91" spans="1:13" ht="99.75" customHeight="1" x14ac:dyDescent="0.25">
      <c r="A91" s="221" t="s">
        <v>97</v>
      </c>
      <c r="B91" s="222" t="s">
        <v>286</v>
      </c>
      <c r="C91" s="183" t="s">
        <v>505</v>
      </c>
      <c r="D91" s="189" t="s">
        <v>338</v>
      </c>
      <c r="E91" s="189" t="s">
        <v>339</v>
      </c>
      <c r="F91" s="189" t="s">
        <v>338</v>
      </c>
      <c r="G91" s="189" t="s">
        <v>339</v>
      </c>
      <c r="H91" s="172">
        <f>финансир!I90</f>
        <v>631026.9</v>
      </c>
      <c r="I91" s="173">
        <f>финансир!M90</f>
        <v>630181.44779999997</v>
      </c>
      <c r="J91" s="824" t="s">
        <v>565</v>
      </c>
      <c r="K91" s="182" t="s">
        <v>457</v>
      </c>
      <c r="L91" s="223"/>
      <c r="M91" s="190">
        <f t="shared" si="1"/>
        <v>0.99866019626104674</v>
      </c>
    </row>
    <row r="92" spans="1:13" ht="147.75" customHeight="1" x14ac:dyDescent="0.25">
      <c r="A92" s="221" t="s">
        <v>98</v>
      </c>
      <c r="B92" s="222" t="s">
        <v>287</v>
      </c>
      <c r="C92" s="183" t="s">
        <v>496</v>
      </c>
      <c r="D92" s="189" t="s">
        <v>338</v>
      </c>
      <c r="E92" s="189" t="s">
        <v>339</v>
      </c>
      <c r="F92" s="189" t="s">
        <v>338</v>
      </c>
      <c r="G92" s="189" t="s">
        <v>339</v>
      </c>
      <c r="H92" s="172">
        <f>финансир!I91</f>
        <v>17172</v>
      </c>
      <c r="I92" s="173">
        <f>финансир!M91</f>
        <v>17157.68</v>
      </c>
      <c r="J92" s="824" t="s">
        <v>152</v>
      </c>
      <c r="K92" s="184" t="s">
        <v>458</v>
      </c>
      <c r="L92" s="223"/>
      <c r="M92" s="190">
        <f t="shared" si="1"/>
        <v>0.99916608432331699</v>
      </c>
    </row>
    <row r="93" spans="1:13" ht="15" customHeight="1" x14ac:dyDescent="0.25">
      <c r="A93" s="926" t="s">
        <v>82</v>
      </c>
      <c r="B93" s="927"/>
      <c r="C93" s="195"/>
      <c r="D93" s="225"/>
      <c r="E93" s="226"/>
      <c r="F93" s="227"/>
      <c r="G93" s="206"/>
      <c r="H93" s="228"/>
      <c r="I93" s="206"/>
      <c r="J93" s="821"/>
      <c r="K93" s="827"/>
      <c r="L93" s="206"/>
      <c r="M93" s="190" t="e">
        <f t="shared" si="1"/>
        <v>#DIV/0!</v>
      </c>
    </row>
    <row r="94" spans="1:13" ht="111.75" customHeight="1" x14ac:dyDescent="0.25">
      <c r="A94" s="224"/>
      <c r="B94" s="174" t="s">
        <v>321</v>
      </c>
      <c r="C94" s="183" t="s">
        <v>505</v>
      </c>
      <c r="D94" s="225"/>
      <c r="E94" s="396"/>
      <c r="F94" s="229"/>
      <c r="G94" s="230"/>
      <c r="H94" s="231" t="s">
        <v>63</v>
      </c>
      <c r="I94" s="231" t="s">
        <v>63</v>
      </c>
      <c r="J94" s="232">
        <v>0.84</v>
      </c>
      <c r="K94" s="233">
        <v>0.86</v>
      </c>
      <c r="L94" s="214" t="s">
        <v>459</v>
      </c>
      <c r="M94" s="190" t="e">
        <f t="shared" si="1"/>
        <v>#VALUE!</v>
      </c>
    </row>
    <row r="95" spans="1:13" ht="231.75" customHeight="1" x14ac:dyDescent="0.25">
      <c r="A95" s="224"/>
      <c r="B95" s="174" t="s">
        <v>210</v>
      </c>
      <c r="C95" s="167" t="s">
        <v>504</v>
      </c>
      <c r="D95" s="225"/>
      <c r="E95" s="396"/>
      <c r="F95" s="229"/>
      <c r="G95" s="230"/>
      <c r="H95" s="231"/>
      <c r="I95" s="231"/>
      <c r="J95" s="234">
        <v>100</v>
      </c>
      <c r="K95" s="234">
        <v>100</v>
      </c>
      <c r="L95" s="214" t="s">
        <v>460</v>
      </c>
      <c r="M95" s="190" t="e">
        <f t="shared" si="1"/>
        <v>#DIV/0!</v>
      </c>
    </row>
    <row r="96" spans="1:13" ht="19.5" customHeight="1" thickBot="1" x14ac:dyDescent="0.35">
      <c r="A96" s="397" t="s">
        <v>61</v>
      </c>
      <c r="B96" s="398" t="s">
        <v>249</v>
      </c>
      <c r="C96" s="184"/>
      <c r="D96" s="399"/>
      <c r="E96" s="399"/>
      <c r="F96" s="399"/>
      <c r="G96" s="400"/>
      <c r="H96" s="401">
        <f>H97+H116</f>
        <v>41795.5</v>
      </c>
      <c r="I96" s="401">
        <f>I97+I116</f>
        <v>41052.505000000005</v>
      </c>
      <c r="J96" s="832"/>
      <c r="K96" s="821"/>
      <c r="L96" s="402"/>
      <c r="M96" s="190">
        <f t="shared" si="1"/>
        <v>0.98222308621741583</v>
      </c>
    </row>
    <row r="97" spans="1:13" ht="92.25" customHeight="1" x14ac:dyDescent="0.3">
      <c r="A97" s="403" t="s">
        <v>84</v>
      </c>
      <c r="B97" s="392" t="s">
        <v>123</v>
      </c>
      <c r="C97" s="184"/>
      <c r="D97" s="399"/>
      <c r="E97" s="399"/>
      <c r="F97" s="399"/>
      <c r="G97" s="400"/>
      <c r="H97" s="401">
        <f>H98+H102+H106+H113</f>
        <v>36508.800000000003</v>
      </c>
      <c r="I97" s="401">
        <f>I98+I102+I106+I113</f>
        <v>36025.226000000002</v>
      </c>
      <c r="J97" s="832"/>
      <c r="K97" s="821"/>
      <c r="L97" s="402"/>
      <c r="M97" s="190">
        <f t="shared" si="1"/>
        <v>0.98675459067402926</v>
      </c>
    </row>
    <row r="98" spans="1:13" ht="25.5" x14ac:dyDescent="0.25">
      <c r="A98" s="404" t="s">
        <v>244</v>
      </c>
      <c r="B98" s="405" t="s">
        <v>303</v>
      </c>
      <c r="C98" s="184"/>
      <c r="D98" s="189" t="s">
        <v>340</v>
      </c>
      <c r="E98" s="189" t="s">
        <v>339</v>
      </c>
      <c r="F98" s="189" t="s">
        <v>340</v>
      </c>
      <c r="G98" s="189" t="s">
        <v>339</v>
      </c>
      <c r="H98" s="406">
        <f>H99+H100+H101</f>
        <v>29250</v>
      </c>
      <c r="I98" s="406">
        <f>I99+I100+I101</f>
        <v>28972.771000000001</v>
      </c>
      <c r="J98" s="821"/>
      <c r="K98" s="821"/>
      <c r="L98" s="223"/>
      <c r="M98" s="190">
        <f t="shared" si="1"/>
        <v>0.99052208547008547</v>
      </c>
    </row>
    <row r="99" spans="1:13" ht="147" customHeight="1" x14ac:dyDescent="0.25">
      <c r="A99" s="899" t="s">
        <v>124</v>
      </c>
      <c r="B99" s="901" t="s">
        <v>176</v>
      </c>
      <c r="C99" s="184" t="s">
        <v>502</v>
      </c>
      <c r="D99" s="189" t="s">
        <v>340</v>
      </c>
      <c r="E99" s="189" t="s">
        <v>339</v>
      </c>
      <c r="F99" s="189" t="s">
        <v>340</v>
      </c>
      <c r="G99" s="189" t="s">
        <v>339</v>
      </c>
      <c r="H99" s="240">
        <f>финансир!I96</f>
        <v>14050</v>
      </c>
      <c r="I99" s="240">
        <f>финансир!M96</f>
        <v>13940.943439999999</v>
      </c>
      <c r="J99" s="821" t="s">
        <v>567</v>
      </c>
      <c r="K99" s="833" t="s">
        <v>461</v>
      </c>
      <c r="L99" s="174"/>
      <c r="M99" s="190">
        <f t="shared" si="1"/>
        <v>0.99223796725978641</v>
      </c>
    </row>
    <row r="100" spans="1:13" ht="221.25" customHeight="1" x14ac:dyDescent="0.25">
      <c r="A100" s="900"/>
      <c r="B100" s="902"/>
      <c r="C100" s="183" t="s">
        <v>506</v>
      </c>
      <c r="D100" s="189" t="s">
        <v>340</v>
      </c>
      <c r="E100" s="189" t="s">
        <v>339</v>
      </c>
      <c r="F100" s="189" t="s">
        <v>340</v>
      </c>
      <c r="G100" s="189" t="s">
        <v>339</v>
      </c>
      <c r="H100" s="240">
        <f>финансир!H97+финансир!I97</f>
        <v>4500</v>
      </c>
      <c r="I100" s="240">
        <f>финансир!L97+финансир!M97</f>
        <v>4499.8248800000001</v>
      </c>
      <c r="J100" s="821" t="s">
        <v>567</v>
      </c>
      <c r="K100" s="833" t="s">
        <v>566</v>
      </c>
      <c r="L100" s="174"/>
      <c r="M100" s="190">
        <f t="shared" si="1"/>
        <v>0.99996108444444443</v>
      </c>
    </row>
    <row r="101" spans="1:13" ht="105.75" customHeight="1" x14ac:dyDescent="0.25">
      <c r="A101" s="408" t="s">
        <v>177</v>
      </c>
      <c r="B101" s="174" t="s">
        <v>178</v>
      </c>
      <c r="C101" s="184" t="s">
        <v>502</v>
      </c>
      <c r="D101" s="189" t="s">
        <v>340</v>
      </c>
      <c r="E101" s="189" t="s">
        <v>339</v>
      </c>
      <c r="F101" s="189" t="s">
        <v>340</v>
      </c>
      <c r="G101" s="189" t="s">
        <v>339</v>
      </c>
      <c r="H101" s="240">
        <f>финансир!I108</f>
        <v>10700</v>
      </c>
      <c r="I101" s="240">
        <f>финансир!M108</f>
        <v>10532.00268</v>
      </c>
      <c r="J101" s="821" t="s">
        <v>568</v>
      </c>
      <c r="K101" s="184" t="s">
        <v>462</v>
      </c>
      <c r="L101" s="186"/>
      <c r="M101" s="190">
        <f t="shared" si="1"/>
        <v>0.98429931588785047</v>
      </c>
    </row>
    <row r="102" spans="1:13" ht="52.5" customHeight="1" x14ac:dyDescent="0.25">
      <c r="A102" s="245" t="s">
        <v>245</v>
      </c>
      <c r="B102" s="380" t="s">
        <v>310</v>
      </c>
      <c r="C102" s="184"/>
      <c r="D102" s="189" t="s">
        <v>340</v>
      </c>
      <c r="E102" s="189" t="s">
        <v>339</v>
      </c>
      <c r="F102" s="189" t="s">
        <v>340</v>
      </c>
      <c r="G102" s="189" t="s">
        <v>339</v>
      </c>
      <c r="H102" s="240">
        <f>H103</f>
        <v>1648.8</v>
      </c>
      <c r="I102" s="240">
        <f>I103</f>
        <v>1648.8</v>
      </c>
      <c r="J102" s="821"/>
      <c r="K102" s="821" t="s">
        <v>174</v>
      </c>
      <c r="L102" s="923"/>
      <c r="M102" s="190">
        <f t="shared" si="1"/>
        <v>1</v>
      </c>
    </row>
    <row r="103" spans="1:13" ht="111.75" customHeight="1" x14ac:dyDescent="0.25">
      <c r="A103" s="245" t="s">
        <v>179</v>
      </c>
      <c r="B103" s="380" t="s">
        <v>311</v>
      </c>
      <c r="C103" s="183" t="s">
        <v>505</v>
      </c>
      <c r="D103" s="189" t="s">
        <v>340</v>
      </c>
      <c r="E103" s="189" t="s">
        <v>339</v>
      </c>
      <c r="F103" s="189" t="s">
        <v>340</v>
      </c>
      <c r="G103" s="189" t="s">
        <v>339</v>
      </c>
      <c r="H103" s="240">
        <f>финансир!H110+финансир!I110</f>
        <v>1648.8</v>
      </c>
      <c r="I103" s="240">
        <f>финансир!L110+финансир!M110</f>
        <v>1648.8</v>
      </c>
      <c r="J103" s="821" t="s">
        <v>569</v>
      </c>
      <c r="K103" s="821" t="s">
        <v>463</v>
      </c>
      <c r="L103" s="924"/>
      <c r="M103" s="190">
        <f t="shared" si="1"/>
        <v>1</v>
      </c>
    </row>
    <row r="104" spans="1:13" ht="38.25" hidden="1" customHeight="1" x14ac:dyDescent="0.25">
      <c r="A104" s="245" t="s">
        <v>42</v>
      </c>
      <c r="B104" s="380" t="s">
        <v>306</v>
      </c>
      <c r="C104" s="195"/>
      <c r="D104" s="189"/>
      <c r="E104" s="189"/>
      <c r="F104" s="189"/>
      <c r="G104" s="189"/>
      <c r="H104" s="240">
        <v>0</v>
      </c>
      <c r="I104" s="235">
        <f>финансир!L105+финансир!M105</f>
        <v>0</v>
      </c>
      <c r="J104" s="182"/>
      <c r="K104" s="182"/>
      <c r="L104" s="223"/>
      <c r="M104" s="190" t="e">
        <f t="shared" si="1"/>
        <v>#DIV/0!</v>
      </c>
    </row>
    <row r="105" spans="1:13" ht="63.75" hidden="1" customHeight="1" x14ac:dyDescent="0.25">
      <c r="A105" s="245" t="s">
        <v>43</v>
      </c>
      <c r="B105" s="380" t="s">
        <v>312</v>
      </c>
      <c r="C105" s="195"/>
      <c r="D105" s="223"/>
      <c r="E105" s="223"/>
      <c r="F105" s="223"/>
      <c r="G105" s="223"/>
      <c r="H105" s="240">
        <v>0</v>
      </c>
      <c r="I105" s="235">
        <f>финансир!L106+финансир!M106</f>
        <v>0</v>
      </c>
      <c r="J105" s="821"/>
      <c r="K105" s="821"/>
      <c r="L105" s="223"/>
      <c r="M105" s="190" t="e">
        <f t="shared" si="1"/>
        <v>#DIV/0!</v>
      </c>
    </row>
    <row r="106" spans="1:13" ht="25.5" x14ac:dyDescent="0.25">
      <c r="A106" s="245" t="s">
        <v>246</v>
      </c>
      <c r="B106" s="380" t="s">
        <v>313</v>
      </c>
      <c r="C106" s="195"/>
      <c r="D106" s="189" t="s">
        <v>340</v>
      </c>
      <c r="E106" s="189" t="s">
        <v>339</v>
      </c>
      <c r="F106" s="189" t="s">
        <v>340</v>
      </c>
      <c r="G106" s="189" t="s">
        <v>339</v>
      </c>
      <c r="H106" s="240">
        <f>H107+H108</f>
        <v>710</v>
      </c>
      <c r="I106" s="240">
        <f>I107+I108</f>
        <v>641.4</v>
      </c>
      <c r="J106" s="821"/>
      <c r="K106" s="821"/>
      <c r="L106" s="223"/>
      <c r="M106" s="190">
        <f t="shared" si="1"/>
        <v>0.90338028169014084</v>
      </c>
    </row>
    <row r="107" spans="1:13" ht="120" x14ac:dyDescent="0.25">
      <c r="A107" s="245" t="s">
        <v>301</v>
      </c>
      <c r="B107" s="380" t="s">
        <v>314</v>
      </c>
      <c r="C107" s="183" t="s">
        <v>494</v>
      </c>
      <c r="D107" s="189" t="s">
        <v>340</v>
      </c>
      <c r="E107" s="189" t="s">
        <v>340</v>
      </c>
      <c r="F107" s="189" t="s">
        <v>340</v>
      </c>
      <c r="G107" s="189" t="s">
        <v>340</v>
      </c>
      <c r="H107" s="240">
        <f>финансир!I112</f>
        <v>70</v>
      </c>
      <c r="I107" s="240">
        <f>финансир!M112</f>
        <v>70</v>
      </c>
      <c r="J107" s="821" t="s">
        <v>167</v>
      </c>
      <c r="K107" s="821" t="s">
        <v>464</v>
      </c>
      <c r="L107" s="174"/>
      <c r="M107" s="190">
        <f t="shared" si="1"/>
        <v>1</v>
      </c>
    </row>
    <row r="108" spans="1:13" ht="124.5" customHeight="1" x14ac:dyDescent="0.25">
      <c r="A108" s="245" t="s">
        <v>302</v>
      </c>
      <c r="B108" s="380" t="s">
        <v>315</v>
      </c>
      <c r="C108" s="183" t="s">
        <v>494</v>
      </c>
      <c r="D108" s="189" t="s">
        <v>340</v>
      </c>
      <c r="E108" s="189" t="s">
        <v>339</v>
      </c>
      <c r="F108" s="189" t="s">
        <v>340</v>
      </c>
      <c r="G108" s="189" t="s">
        <v>339</v>
      </c>
      <c r="H108" s="240">
        <f>H109+H110+H111+H112</f>
        <v>640</v>
      </c>
      <c r="I108" s="240">
        <f>I109+I110+I111+I112</f>
        <v>571.4</v>
      </c>
      <c r="J108" s="834" t="s">
        <v>132</v>
      </c>
      <c r="K108" s="834" t="s">
        <v>132</v>
      </c>
      <c r="L108" s="223"/>
      <c r="M108" s="190">
        <f t="shared" si="1"/>
        <v>0.89281250000000001</v>
      </c>
    </row>
    <row r="109" spans="1:13" ht="120" customHeight="1" x14ac:dyDescent="0.25">
      <c r="A109" s="245" t="s">
        <v>180</v>
      </c>
      <c r="B109" s="380" t="s">
        <v>316</v>
      </c>
      <c r="C109" s="183" t="s">
        <v>494</v>
      </c>
      <c r="D109" s="189" t="s">
        <v>340</v>
      </c>
      <c r="E109" s="189" t="s">
        <v>340</v>
      </c>
      <c r="F109" s="189" t="s">
        <v>340</v>
      </c>
      <c r="G109" s="189" t="s">
        <v>340</v>
      </c>
      <c r="H109" s="240">
        <f>финансир!I114</f>
        <v>70</v>
      </c>
      <c r="I109" s="240">
        <f>финансир!M114</f>
        <v>69.650000000000006</v>
      </c>
      <c r="J109" s="182" t="s">
        <v>570</v>
      </c>
      <c r="K109" s="826" t="s">
        <v>466</v>
      </c>
      <c r="L109" s="174"/>
      <c r="M109" s="190">
        <f t="shared" si="1"/>
        <v>0.99500000000000011</v>
      </c>
    </row>
    <row r="110" spans="1:13" ht="121.5" customHeight="1" x14ac:dyDescent="0.25">
      <c r="A110" s="245" t="s">
        <v>181</v>
      </c>
      <c r="B110" s="380" t="s">
        <v>317</v>
      </c>
      <c r="C110" s="183" t="s">
        <v>494</v>
      </c>
      <c r="D110" s="189" t="s">
        <v>340</v>
      </c>
      <c r="E110" s="189" t="s">
        <v>339</v>
      </c>
      <c r="F110" s="189" t="s">
        <v>340</v>
      </c>
      <c r="G110" s="189" t="s">
        <v>339</v>
      </c>
      <c r="H110" s="240">
        <f>финансир!I115</f>
        <v>190</v>
      </c>
      <c r="I110" s="240">
        <f>финансир!M115</f>
        <v>121.75</v>
      </c>
      <c r="J110" s="182" t="s">
        <v>571</v>
      </c>
      <c r="K110" s="184" t="s">
        <v>175</v>
      </c>
      <c r="L110" s="174"/>
      <c r="M110" s="190">
        <f t="shared" si="1"/>
        <v>0.64078947368421058</v>
      </c>
    </row>
    <row r="111" spans="1:13" ht="243" customHeight="1" x14ac:dyDescent="0.25">
      <c r="A111" s="245" t="s">
        <v>182</v>
      </c>
      <c r="B111" s="380" t="s">
        <v>318</v>
      </c>
      <c r="C111" s="183" t="s">
        <v>494</v>
      </c>
      <c r="D111" s="189" t="s">
        <v>340</v>
      </c>
      <c r="E111" s="189" t="s">
        <v>341</v>
      </c>
      <c r="F111" s="189" t="s">
        <v>340</v>
      </c>
      <c r="G111" s="189" t="s">
        <v>341</v>
      </c>
      <c r="H111" s="240">
        <f>финансир!I116</f>
        <v>240</v>
      </c>
      <c r="I111" s="240">
        <f>финансир!M116</f>
        <v>240</v>
      </c>
      <c r="J111" s="182" t="s">
        <v>572</v>
      </c>
      <c r="K111" s="241" t="s">
        <v>467</v>
      </c>
      <c r="L111" s="174"/>
      <c r="M111" s="190">
        <f t="shared" si="1"/>
        <v>1</v>
      </c>
    </row>
    <row r="112" spans="1:13" ht="124.5" customHeight="1" x14ac:dyDescent="0.25">
      <c r="A112" s="245" t="s">
        <v>183</v>
      </c>
      <c r="B112" s="380" t="s">
        <v>319</v>
      </c>
      <c r="C112" s="183" t="s">
        <v>494</v>
      </c>
      <c r="D112" s="189" t="s">
        <v>340</v>
      </c>
      <c r="E112" s="189" t="s">
        <v>340</v>
      </c>
      <c r="F112" s="189" t="s">
        <v>340</v>
      </c>
      <c r="G112" s="189" t="s">
        <v>340</v>
      </c>
      <c r="H112" s="240">
        <f>финансир!I117</f>
        <v>140</v>
      </c>
      <c r="I112" s="240">
        <f>финансир!M117</f>
        <v>140</v>
      </c>
      <c r="J112" s="182" t="s">
        <v>573</v>
      </c>
      <c r="K112" s="387" t="s">
        <v>468</v>
      </c>
      <c r="L112" s="174"/>
      <c r="M112" s="190">
        <f t="shared" si="1"/>
        <v>1</v>
      </c>
    </row>
    <row r="113" spans="1:13" x14ac:dyDescent="0.25">
      <c r="A113" s="245" t="s">
        <v>247</v>
      </c>
      <c r="B113" s="380" t="s">
        <v>229</v>
      </c>
      <c r="C113" s="195"/>
      <c r="D113" s="189" t="s">
        <v>341</v>
      </c>
      <c r="E113" s="189" t="s">
        <v>339</v>
      </c>
      <c r="F113" s="189" t="s">
        <v>341</v>
      </c>
      <c r="G113" s="189" t="s">
        <v>339</v>
      </c>
      <c r="H113" s="240">
        <f>H114+H115</f>
        <v>4900</v>
      </c>
      <c r="I113" s="240">
        <f>I114+I115</f>
        <v>4762.2550000000001</v>
      </c>
      <c r="J113" s="834" t="s">
        <v>132</v>
      </c>
      <c r="K113" s="834" t="s">
        <v>132</v>
      </c>
      <c r="L113" s="223"/>
      <c r="M113" s="190">
        <f t="shared" si="1"/>
        <v>0.97188877551020414</v>
      </c>
    </row>
    <row r="114" spans="1:13" ht="120.75" customHeight="1" x14ac:dyDescent="0.25">
      <c r="A114" s="408" t="s">
        <v>184</v>
      </c>
      <c r="B114" s="380" t="s">
        <v>320</v>
      </c>
      <c r="C114" s="183" t="s">
        <v>494</v>
      </c>
      <c r="D114" s="189" t="s">
        <v>341</v>
      </c>
      <c r="E114" s="189" t="s">
        <v>339</v>
      </c>
      <c r="F114" s="189" t="s">
        <v>341</v>
      </c>
      <c r="G114" s="189" t="s">
        <v>339</v>
      </c>
      <c r="H114" s="240">
        <f>финансир!I119</f>
        <v>4500</v>
      </c>
      <c r="I114" s="235">
        <f>финансир!M119</f>
        <v>4362.2550000000001</v>
      </c>
      <c r="J114" s="182" t="s">
        <v>574</v>
      </c>
      <c r="K114" s="182" t="s">
        <v>469</v>
      </c>
      <c r="L114" s="174"/>
      <c r="M114" s="190">
        <f t="shared" si="1"/>
        <v>0.96938999999999997</v>
      </c>
    </row>
    <row r="115" spans="1:13" ht="170.25" customHeight="1" x14ac:dyDescent="0.25">
      <c r="A115" s="408" t="s">
        <v>164</v>
      </c>
      <c r="B115" s="380" t="s">
        <v>163</v>
      </c>
      <c r="C115" s="183" t="s">
        <v>494</v>
      </c>
      <c r="D115" s="189" t="s">
        <v>341</v>
      </c>
      <c r="E115" s="189" t="s">
        <v>339</v>
      </c>
      <c r="F115" s="189" t="s">
        <v>341</v>
      </c>
      <c r="G115" s="189" t="s">
        <v>339</v>
      </c>
      <c r="H115" s="240">
        <f>финансир!H120+финансир!I120</f>
        <v>400</v>
      </c>
      <c r="I115" s="235">
        <f>финансир!L120+финансир!M120</f>
        <v>400</v>
      </c>
      <c r="J115" s="182" t="s">
        <v>575</v>
      </c>
      <c r="K115" s="833" t="s">
        <v>465</v>
      </c>
      <c r="L115" s="174"/>
      <c r="M115" s="190"/>
    </row>
    <row r="116" spans="1:13" ht="86.25" customHeight="1" x14ac:dyDescent="0.25">
      <c r="A116" s="409" t="s">
        <v>119</v>
      </c>
      <c r="B116" s="410" t="s">
        <v>169</v>
      </c>
      <c r="C116" s="236"/>
      <c r="D116" s="189"/>
      <c r="E116" s="189"/>
      <c r="F116" s="189"/>
      <c r="G116" s="189"/>
      <c r="H116" s="406">
        <f>H117</f>
        <v>5286.7</v>
      </c>
      <c r="I116" s="406">
        <f>I117</f>
        <v>5027.2790000000005</v>
      </c>
      <c r="J116" s="182"/>
      <c r="K116" s="412"/>
      <c r="L116" s="174"/>
      <c r="M116" s="190"/>
    </row>
    <row r="117" spans="1:13" ht="189.75" customHeight="1" x14ac:dyDescent="0.25">
      <c r="A117" s="411" t="s">
        <v>20</v>
      </c>
      <c r="B117" s="380" t="s">
        <v>337</v>
      </c>
      <c r="C117" s="183" t="s">
        <v>494</v>
      </c>
      <c r="D117" s="189" t="s">
        <v>341</v>
      </c>
      <c r="E117" s="189" t="s">
        <v>341</v>
      </c>
      <c r="F117" s="189"/>
      <c r="G117" s="189"/>
      <c r="H117" s="240">
        <f>финансир!H122</f>
        <v>5286.7</v>
      </c>
      <c r="I117" s="235">
        <f>финансир!L122</f>
        <v>5027.2790000000005</v>
      </c>
      <c r="J117" s="182"/>
      <c r="K117" s="412" t="s">
        <v>470</v>
      </c>
      <c r="L117" s="223"/>
      <c r="M117" s="190">
        <f t="shared" si="1"/>
        <v>0.950929502336051</v>
      </c>
    </row>
    <row r="118" spans="1:13" x14ac:dyDescent="0.25">
      <c r="A118" s="926" t="s">
        <v>322</v>
      </c>
      <c r="B118" s="927"/>
      <c r="C118" s="237"/>
      <c r="D118" s="238"/>
      <c r="E118" s="205"/>
      <c r="F118" s="206"/>
      <c r="G118" s="206"/>
      <c r="H118" s="413"/>
      <c r="I118" s="173"/>
      <c r="J118" s="821"/>
      <c r="K118" s="827"/>
      <c r="L118" s="206"/>
      <c r="M118" s="190" t="e">
        <f t="shared" si="1"/>
        <v>#DIV/0!</v>
      </c>
    </row>
    <row r="119" spans="1:13" ht="123" customHeight="1" thickBot="1" x14ac:dyDescent="0.3">
      <c r="A119" s="224"/>
      <c r="B119" s="174" t="s">
        <v>70</v>
      </c>
      <c r="C119" s="183" t="s">
        <v>494</v>
      </c>
      <c r="D119" s="225"/>
      <c r="E119" s="396"/>
      <c r="F119" s="229"/>
      <c r="G119" s="230"/>
      <c r="H119" s="231" t="s">
        <v>63</v>
      </c>
      <c r="I119" s="231" t="s">
        <v>63</v>
      </c>
      <c r="J119" s="835">
        <v>100</v>
      </c>
      <c r="K119" s="217">
        <v>100</v>
      </c>
      <c r="L119" s="240" t="s">
        <v>471</v>
      </c>
      <c r="M119" s="190" t="e">
        <f t="shared" si="1"/>
        <v>#VALUE!</v>
      </c>
    </row>
    <row r="120" spans="1:13" ht="126" customHeight="1" thickBot="1" x14ac:dyDescent="0.3">
      <c r="A120" s="224"/>
      <c r="B120" s="174" t="s">
        <v>64</v>
      </c>
      <c r="C120" s="183" t="s">
        <v>494</v>
      </c>
      <c r="D120" s="225"/>
      <c r="E120" s="396"/>
      <c r="F120" s="229"/>
      <c r="G120" s="230"/>
      <c r="H120" s="231" t="s">
        <v>63</v>
      </c>
      <c r="I120" s="231" t="s">
        <v>63</v>
      </c>
      <c r="J120" s="836">
        <v>42</v>
      </c>
      <c r="K120" s="837">
        <v>42</v>
      </c>
      <c r="L120" s="240" t="s">
        <v>426</v>
      </c>
      <c r="M120" s="190" t="e">
        <f t="shared" si="1"/>
        <v>#VALUE!</v>
      </c>
    </row>
    <row r="121" spans="1:13" ht="126.75" customHeight="1" x14ac:dyDescent="0.25">
      <c r="A121" s="224"/>
      <c r="B121" s="174" t="s">
        <v>71</v>
      </c>
      <c r="C121" s="183" t="s">
        <v>494</v>
      </c>
      <c r="D121" s="225"/>
      <c r="E121" s="396"/>
      <c r="F121" s="229"/>
      <c r="G121" s="230"/>
      <c r="H121" s="231" t="s">
        <v>63</v>
      </c>
      <c r="I121" s="231" t="s">
        <v>63</v>
      </c>
      <c r="J121" s="838">
        <v>5.0999999999999996</v>
      </c>
      <c r="K121" s="837">
        <v>5.0999999999999996</v>
      </c>
      <c r="L121" s="240" t="s">
        <v>426</v>
      </c>
      <c r="M121" s="190" t="e">
        <f t="shared" si="1"/>
        <v>#VALUE!</v>
      </c>
    </row>
    <row r="122" spans="1:13" ht="39" thickBot="1" x14ac:dyDescent="0.3">
      <c r="A122" s="414" t="s">
        <v>250</v>
      </c>
      <c r="B122" s="410" t="s">
        <v>185</v>
      </c>
      <c r="C122" s="241"/>
      <c r="D122" s="189"/>
      <c r="E122" s="189"/>
      <c r="F122" s="189"/>
      <c r="G122" s="189"/>
      <c r="H122" s="415">
        <f>H123+H130</f>
        <v>233281.057</v>
      </c>
      <c r="I122" s="415">
        <f>I123+I130</f>
        <v>230890.98820000002</v>
      </c>
      <c r="J122" s="821"/>
      <c r="K122" s="839"/>
      <c r="L122" s="223"/>
      <c r="M122" s="190">
        <f t="shared" si="1"/>
        <v>0.98975455259532719</v>
      </c>
    </row>
    <row r="123" spans="1:13" ht="69.75" customHeight="1" x14ac:dyDescent="0.25">
      <c r="A123" s="403" t="s">
        <v>84</v>
      </c>
      <c r="B123" s="392" t="s">
        <v>186</v>
      </c>
      <c r="C123" s="241"/>
      <c r="D123" s="189"/>
      <c r="E123" s="189"/>
      <c r="F123" s="189"/>
      <c r="G123" s="189"/>
      <c r="H123" s="415">
        <f>H124+H125+H126+H127+H128+H128+H129</f>
        <v>233217.337</v>
      </c>
      <c r="I123" s="415">
        <f>I124+I125+I126+I127+I128+I128+I129</f>
        <v>230827.26820000002</v>
      </c>
      <c r="J123" s="821"/>
      <c r="K123" s="839"/>
      <c r="L123" s="223"/>
      <c r="M123" s="190">
        <f t="shared" si="1"/>
        <v>0.98975175331840792</v>
      </c>
    </row>
    <row r="124" spans="1:13" ht="225.75" customHeight="1" x14ac:dyDescent="0.25">
      <c r="A124" s="416" t="s">
        <v>244</v>
      </c>
      <c r="B124" s="417" t="s">
        <v>231</v>
      </c>
      <c r="C124" s="242" t="s">
        <v>507</v>
      </c>
      <c r="D124" s="189" t="s">
        <v>338</v>
      </c>
      <c r="E124" s="189" t="s">
        <v>339</v>
      </c>
      <c r="F124" s="189" t="s">
        <v>338</v>
      </c>
      <c r="G124" s="189" t="s">
        <v>339</v>
      </c>
      <c r="H124" s="243">
        <f>финансир!I127</f>
        <v>29086.266</v>
      </c>
      <c r="I124" s="235">
        <f>финансир!M127</f>
        <v>27931.005000000001</v>
      </c>
      <c r="J124" s="824" t="s">
        <v>576</v>
      </c>
      <c r="K124" s="840" t="s">
        <v>133</v>
      </c>
      <c r="L124" s="407" t="s">
        <v>354</v>
      </c>
      <c r="M124" s="190">
        <f t="shared" si="1"/>
        <v>0.9602815638143446</v>
      </c>
    </row>
    <row r="125" spans="1:13" ht="187.5" customHeight="1" x14ac:dyDescent="0.25">
      <c r="A125" s="245" t="s">
        <v>245</v>
      </c>
      <c r="B125" s="174" t="s">
        <v>55</v>
      </c>
      <c r="C125" s="244" t="s">
        <v>508</v>
      </c>
      <c r="D125" s="189" t="s">
        <v>338</v>
      </c>
      <c r="E125" s="189" t="s">
        <v>339</v>
      </c>
      <c r="F125" s="189" t="s">
        <v>338</v>
      </c>
      <c r="G125" s="189" t="s">
        <v>339</v>
      </c>
      <c r="H125" s="243">
        <f>финансир!I128</f>
        <v>3351.998</v>
      </c>
      <c r="I125" s="235">
        <f>финансир!M128</f>
        <v>3323.6970000000001</v>
      </c>
      <c r="J125" s="824" t="s">
        <v>577</v>
      </c>
      <c r="K125" s="840" t="s">
        <v>134</v>
      </c>
      <c r="L125" s="418"/>
      <c r="M125" s="190">
        <f t="shared" si="1"/>
        <v>0.99155697586931735</v>
      </c>
    </row>
    <row r="126" spans="1:13" s="384" customFormat="1" ht="289.5" customHeight="1" x14ac:dyDescent="0.25">
      <c r="A126" s="245" t="s">
        <v>246</v>
      </c>
      <c r="B126" s="174" t="s">
        <v>53</v>
      </c>
      <c r="C126" s="244" t="s">
        <v>510</v>
      </c>
      <c r="D126" s="189" t="s">
        <v>338</v>
      </c>
      <c r="E126" s="189" t="s">
        <v>339</v>
      </c>
      <c r="F126" s="189" t="s">
        <v>338</v>
      </c>
      <c r="G126" s="189" t="s">
        <v>339</v>
      </c>
      <c r="H126" s="243">
        <f>финансир!I129</f>
        <v>4051.7269999999999</v>
      </c>
      <c r="I126" s="235">
        <f>финансир!M129</f>
        <v>3063.3541999999998</v>
      </c>
      <c r="J126" s="824" t="s">
        <v>578</v>
      </c>
      <c r="K126" s="246" t="s">
        <v>475</v>
      </c>
      <c r="L126" s="223"/>
      <c r="M126" s="190">
        <f t="shared" si="1"/>
        <v>0.75606135359070337</v>
      </c>
    </row>
    <row r="127" spans="1:13" s="384" customFormat="1" ht="141" customHeight="1" x14ac:dyDescent="0.25">
      <c r="A127" s="247" t="s">
        <v>247</v>
      </c>
      <c r="B127" s="174" t="s">
        <v>187</v>
      </c>
      <c r="C127" s="244" t="s">
        <v>511</v>
      </c>
      <c r="D127" s="189" t="s">
        <v>338</v>
      </c>
      <c r="E127" s="189" t="s">
        <v>339</v>
      </c>
      <c r="F127" s="189" t="s">
        <v>338</v>
      </c>
      <c r="G127" s="189" t="s">
        <v>339</v>
      </c>
      <c r="H127" s="243">
        <f>финансир!I130</f>
        <v>10</v>
      </c>
      <c r="I127" s="235">
        <f>финансир!M130</f>
        <v>0</v>
      </c>
      <c r="J127" s="203" t="s">
        <v>153</v>
      </c>
      <c r="K127" s="834" t="s">
        <v>332</v>
      </c>
      <c r="L127" s="223"/>
      <c r="M127" s="190">
        <f t="shared" si="1"/>
        <v>0</v>
      </c>
    </row>
    <row r="128" spans="1:13" s="384" customFormat="1" ht="183" customHeight="1" x14ac:dyDescent="0.25">
      <c r="A128" s="245" t="s">
        <v>248</v>
      </c>
      <c r="B128" s="174" t="s">
        <v>188</v>
      </c>
      <c r="C128" s="249" t="s">
        <v>512</v>
      </c>
      <c r="D128" s="189" t="s">
        <v>338</v>
      </c>
      <c r="E128" s="189" t="s">
        <v>339</v>
      </c>
      <c r="F128" s="189" t="s">
        <v>338</v>
      </c>
      <c r="G128" s="189" t="s">
        <v>339</v>
      </c>
      <c r="H128" s="243">
        <f>финансир!I131</f>
        <v>121.773</v>
      </c>
      <c r="I128" s="235">
        <f>финансир!M131</f>
        <v>121.771</v>
      </c>
      <c r="J128" s="831" t="s">
        <v>579</v>
      </c>
      <c r="K128" s="824" t="s">
        <v>350</v>
      </c>
      <c r="L128" s="223"/>
      <c r="M128" s="190">
        <f t="shared" si="1"/>
        <v>0.9999835759979635</v>
      </c>
    </row>
    <row r="129" spans="1:13" ht="132" customHeight="1" x14ac:dyDescent="0.25">
      <c r="A129" s="245" t="s">
        <v>18</v>
      </c>
      <c r="B129" s="174" t="s">
        <v>485</v>
      </c>
      <c r="C129" s="249" t="s">
        <v>507</v>
      </c>
      <c r="D129" s="189" t="s">
        <v>338</v>
      </c>
      <c r="E129" s="189" t="s">
        <v>339</v>
      </c>
      <c r="F129" s="189" t="s">
        <v>338</v>
      </c>
      <c r="G129" s="189" t="s">
        <v>339</v>
      </c>
      <c r="H129" s="243">
        <f>финансир!H132</f>
        <v>196473.8</v>
      </c>
      <c r="I129" s="235">
        <f>финансир!L132</f>
        <v>196265.67</v>
      </c>
      <c r="J129" s="824" t="s">
        <v>580</v>
      </c>
      <c r="K129" s="840" t="s">
        <v>351</v>
      </c>
      <c r="L129" s="224"/>
      <c r="M129" s="190">
        <f t="shared" si="1"/>
        <v>0.99894067300576472</v>
      </c>
    </row>
    <row r="130" spans="1:13" ht="51" x14ac:dyDescent="0.25">
      <c r="A130" s="419" t="s">
        <v>119</v>
      </c>
      <c r="B130" s="420" t="s">
        <v>189</v>
      </c>
      <c r="C130" s="195"/>
      <c r="D130" s="189"/>
      <c r="E130" s="189"/>
      <c r="F130" s="223"/>
      <c r="G130" s="223"/>
      <c r="H130" s="250">
        <f>H131+H132</f>
        <v>63.72</v>
      </c>
      <c r="I130" s="250">
        <f>I131+I132</f>
        <v>63.72</v>
      </c>
      <c r="J130" s="831"/>
      <c r="K130" s="840"/>
      <c r="L130" s="223"/>
      <c r="M130" s="190">
        <f t="shared" si="1"/>
        <v>1</v>
      </c>
    </row>
    <row r="131" spans="1:13" ht="126" customHeight="1" x14ac:dyDescent="0.25">
      <c r="A131" s="245" t="s">
        <v>20</v>
      </c>
      <c r="B131" s="174" t="s">
        <v>54</v>
      </c>
      <c r="C131" s="244" t="s">
        <v>507</v>
      </c>
      <c r="D131" s="189" t="s">
        <v>338</v>
      </c>
      <c r="E131" s="189" t="s">
        <v>339</v>
      </c>
      <c r="F131" s="189" t="s">
        <v>338</v>
      </c>
      <c r="G131" s="189" t="s">
        <v>339</v>
      </c>
      <c r="H131" s="243">
        <f>финансир!I134</f>
        <v>0</v>
      </c>
      <c r="I131" s="235">
        <f>финансир!M134</f>
        <v>0</v>
      </c>
      <c r="J131" s="824" t="s">
        <v>157</v>
      </c>
      <c r="K131" s="824" t="s">
        <v>352</v>
      </c>
      <c r="L131" s="223"/>
      <c r="M131" s="190" t="e">
        <f t="shared" ref="M131:M162" si="2">I131/H131</f>
        <v>#DIV/0!</v>
      </c>
    </row>
    <row r="132" spans="1:13" ht="98.25" customHeight="1" x14ac:dyDescent="0.25">
      <c r="A132" s="421" t="s">
        <v>21</v>
      </c>
      <c r="B132" s="174" t="s">
        <v>52</v>
      </c>
      <c r="C132" s="244" t="s">
        <v>507</v>
      </c>
      <c r="D132" s="189" t="s">
        <v>338</v>
      </c>
      <c r="E132" s="189" t="s">
        <v>339</v>
      </c>
      <c r="F132" s="189" t="s">
        <v>338</v>
      </c>
      <c r="G132" s="189" t="s">
        <v>339</v>
      </c>
      <c r="H132" s="243">
        <f>финансир!I135</f>
        <v>63.72</v>
      </c>
      <c r="I132" s="235">
        <f>финансир!M135</f>
        <v>63.72</v>
      </c>
      <c r="J132" s="824" t="s">
        <v>581</v>
      </c>
      <c r="K132" s="841" t="s">
        <v>353</v>
      </c>
      <c r="L132" s="223"/>
      <c r="M132" s="190">
        <f t="shared" si="2"/>
        <v>1</v>
      </c>
    </row>
    <row r="133" spans="1:13" x14ac:dyDescent="0.25">
      <c r="A133" s="926" t="s">
        <v>323</v>
      </c>
      <c r="B133" s="927"/>
      <c r="C133" s="237"/>
      <c r="D133" s="238"/>
      <c r="E133" s="205"/>
      <c r="F133" s="229"/>
      <c r="G133" s="230"/>
      <c r="H133" s="230"/>
      <c r="I133" s="230"/>
      <c r="J133" s="831"/>
      <c r="K133" s="827"/>
      <c r="L133" s="206"/>
      <c r="M133" s="190" t="e">
        <f t="shared" si="2"/>
        <v>#DIV/0!</v>
      </c>
    </row>
    <row r="134" spans="1:13" ht="145.5" customHeight="1" x14ac:dyDescent="0.25">
      <c r="A134" s="224"/>
      <c r="B134" s="174" t="s">
        <v>324</v>
      </c>
      <c r="C134" s="244" t="s">
        <v>513</v>
      </c>
      <c r="D134" s="251"/>
      <c r="E134" s="396"/>
      <c r="F134" s="252"/>
      <c r="G134" s="253"/>
      <c r="H134" s="253"/>
      <c r="I134" s="253"/>
      <c r="J134" s="842">
        <v>0.56999999999999995</v>
      </c>
      <c r="K134" s="203">
        <v>0.53</v>
      </c>
      <c r="L134" s="254" t="s">
        <v>476</v>
      </c>
      <c r="M134" s="190" t="e">
        <v>#DIV/0!</v>
      </c>
    </row>
    <row r="135" spans="1:13" ht="98.25" customHeight="1" x14ac:dyDescent="0.25">
      <c r="A135" s="224"/>
      <c r="B135" s="174" t="s">
        <v>65</v>
      </c>
      <c r="C135" s="244" t="s">
        <v>512</v>
      </c>
      <c r="D135" s="251"/>
      <c r="E135" s="396"/>
      <c r="F135" s="255"/>
      <c r="G135" s="256"/>
      <c r="H135" s="256"/>
      <c r="I135" s="256"/>
      <c r="J135" s="843">
        <v>11300</v>
      </c>
      <c r="K135" s="844">
        <v>12972</v>
      </c>
      <c r="L135" s="174" t="s">
        <v>477</v>
      </c>
      <c r="M135" s="190" t="e">
        <v>#DIV/0!</v>
      </c>
    </row>
    <row r="136" spans="1:13" ht="283.5" customHeight="1" x14ac:dyDescent="0.25">
      <c r="A136" s="224"/>
      <c r="B136" s="393" t="s">
        <v>202</v>
      </c>
      <c r="C136" s="244" t="s">
        <v>514</v>
      </c>
      <c r="D136" s="251">
        <v>57231</v>
      </c>
      <c r="E136" s="396"/>
      <c r="F136" s="252"/>
      <c r="G136" s="253"/>
      <c r="H136" s="253"/>
      <c r="I136" s="253"/>
      <c r="J136" s="845">
        <v>76056</v>
      </c>
      <c r="K136" s="846">
        <v>75085</v>
      </c>
      <c r="L136" s="257" t="s">
        <v>354</v>
      </c>
      <c r="M136" s="190" t="e">
        <v>#DIV/0!</v>
      </c>
    </row>
    <row r="137" spans="1:13" ht="102" customHeight="1" x14ac:dyDescent="0.25">
      <c r="A137" s="224"/>
      <c r="B137" s="174" t="s">
        <v>201</v>
      </c>
      <c r="C137" s="244" t="s">
        <v>509</v>
      </c>
      <c r="D137" s="251"/>
      <c r="E137" s="396"/>
      <c r="F137" s="252"/>
      <c r="G137" s="253"/>
      <c r="H137" s="253"/>
      <c r="I137" s="253"/>
      <c r="J137" s="847">
        <v>542</v>
      </c>
      <c r="K137" s="539">
        <v>284</v>
      </c>
      <c r="L137" s="258" t="s">
        <v>478</v>
      </c>
      <c r="M137" s="190" t="e">
        <v>#DIV/0!</v>
      </c>
    </row>
    <row r="138" spans="1:13" ht="98.25" customHeight="1" x14ac:dyDescent="0.25">
      <c r="A138" s="224"/>
      <c r="B138" s="174" t="s">
        <v>200</v>
      </c>
      <c r="C138" s="244" t="s">
        <v>512</v>
      </c>
      <c r="D138" s="251"/>
      <c r="E138" s="396"/>
      <c r="F138" s="252"/>
      <c r="G138" s="253"/>
      <c r="H138" s="253"/>
      <c r="I138" s="253"/>
      <c r="J138" s="848">
        <v>17000</v>
      </c>
      <c r="K138" s="203">
        <v>32689</v>
      </c>
      <c r="L138" s="174" t="s">
        <v>479</v>
      </c>
      <c r="M138" s="190" t="e">
        <v>#DIV/0!</v>
      </c>
    </row>
    <row r="139" spans="1:13" ht="100.5" customHeight="1" x14ac:dyDescent="0.25">
      <c r="A139" s="224"/>
      <c r="B139" s="174" t="s">
        <v>364</v>
      </c>
      <c r="C139" s="244" t="s">
        <v>512</v>
      </c>
      <c r="D139" s="251"/>
      <c r="E139" s="396"/>
      <c r="F139" s="252"/>
      <c r="G139" s="253"/>
      <c r="H139" s="253"/>
      <c r="I139" s="253"/>
      <c r="J139" s="849">
        <v>46</v>
      </c>
      <c r="K139" s="849"/>
      <c r="L139" s="174" t="s">
        <v>484</v>
      </c>
      <c r="M139" s="190" t="e">
        <v>#DIV/0!</v>
      </c>
    </row>
    <row r="140" spans="1:13" ht="99.75" customHeight="1" x14ac:dyDescent="0.25">
      <c r="A140" s="224"/>
      <c r="B140" s="393" t="s">
        <v>365</v>
      </c>
      <c r="C140" s="244" t="s">
        <v>512</v>
      </c>
      <c r="D140" s="225"/>
      <c r="E140" s="396"/>
      <c r="F140" s="255"/>
      <c r="G140" s="256"/>
      <c r="H140" s="256"/>
      <c r="I140" s="256"/>
      <c r="J140" s="849">
        <v>37</v>
      </c>
      <c r="K140" s="849"/>
      <c r="L140" s="174" t="s">
        <v>484</v>
      </c>
      <c r="M140" s="190" t="e">
        <f t="shared" si="2"/>
        <v>#DIV/0!</v>
      </c>
    </row>
    <row r="141" spans="1:13" ht="57.75" customHeight="1" x14ac:dyDescent="0.25">
      <c r="A141" s="422" t="s">
        <v>251</v>
      </c>
      <c r="B141" s="423" t="s">
        <v>232</v>
      </c>
      <c r="C141" s="178"/>
      <c r="D141" s="386"/>
      <c r="E141" s="386"/>
      <c r="F141" s="386"/>
      <c r="G141" s="386"/>
      <c r="H141" s="424">
        <f>H142</f>
        <v>5097.6979000000001</v>
      </c>
      <c r="I141" s="424">
        <f>I142</f>
        <v>5016.3798999999999</v>
      </c>
      <c r="J141" s="850"/>
      <c r="K141" s="851"/>
      <c r="L141" s="223"/>
      <c r="M141" s="190">
        <f t="shared" si="2"/>
        <v>0.98404809355218947</v>
      </c>
    </row>
    <row r="142" spans="1:13" ht="57.75" customHeight="1" x14ac:dyDescent="0.25">
      <c r="A142" s="379" t="s">
        <v>84</v>
      </c>
      <c r="B142" s="410" t="s">
        <v>190</v>
      </c>
      <c r="C142" s="195"/>
      <c r="D142" s="386"/>
      <c r="E142" s="386"/>
      <c r="F142" s="386"/>
      <c r="G142" s="386"/>
      <c r="H142" s="424">
        <f>H143+H144+H145</f>
        <v>5097.6979000000001</v>
      </c>
      <c r="I142" s="424">
        <f>I143+I144+I145</f>
        <v>5016.3798999999999</v>
      </c>
      <c r="J142" s="850"/>
      <c r="K142" s="851"/>
      <c r="L142" s="223"/>
      <c r="M142" s="190">
        <f t="shared" si="2"/>
        <v>0.98404809355218947</v>
      </c>
    </row>
    <row r="143" spans="1:13" ht="282" customHeight="1" x14ac:dyDescent="0.25">
      <c r="A143" s="259" t="s">
        <v>244</v>
      </c>
      <c r="B143" s="174" t="s">
        <v>191</v>
      </c>
      <c r="C143" s="244" t="s">
        <v>515</v>
      </c>
      <c r="D143" s="189" t="s">
        <v>338</v>
      </c>
      <c r="E143" s="189" t="s">
        <v>339</v>
      </c>
      <c r="F143" s="189" t="s">
        <v>338</v>
      </c>
      <c r="G143" s="189" t="s">
        <v>339</v>
      </c>
      <c r="H143" s="243">
        <f>финансир!I139</f>
        <v>263.10000000000002</v>
      </c>
      <c r="I143" s="235">
        <f>финансир!M139</f>
        <v>247.072</v>
      </c>
      <c r="J143" s="852" t="s">
        <v>582</v>
      </c>
      <c r="K143" s="840" t="s">
        <v>480</v>
      </c>
      <c r="L143" s="260" t="s">
        <v>481</v>
      </c>
      <c r="M143" s="190">
        <f t="shared" si="2"/>
        <v>0.9390801976434815</v>
      </c>
    </row>
    <row r="144" spans="1:13" ht="94.5" customHeight="1" x14ac:dyDescent="0.25">
      <c r="A144" s="259" t="s">
        <v>245</v>
      </c>
      <c r="B144" s="261" t="s">
        <v>33</v>
      </c>
      <c r="C144" s="244" t="s">
        <v>516</v>
      </c>
      <c r="D144" s="189" t="s">
        <v>338</v>
      </c>
      <c r="E144" s="189" t="s">
        <v>339</v>
      </c>
      <c r="F144" s="189" t="s">
        <v>338</v>
      </c>
      <c r="G144" s="189" t="s">
        <v>339</v>
      </c>
      <c r="H144" s="243">
        <f>финансир!I140</f>
        <v>50</v>
      </c>
      <c r="I144" s="235">
        <f>финансир!M140</f>
        <v>0.62</v>
      </c>
      <c r="J144" s="824" t="s">
        <v>583</v>
      </c>
      <c r="K144" s="821" t="s">
        <v>482</v>
      </c>
      <c r="L144" s="189"/>
      <c r="M144" s="190">
        <f t="shared" si="2"/>
        <v>1.24E-2</v>
      </c>
    </row>
    <row r="145" spans="1:13" ht="89.25" x14ac:dyDescent="0.25">
      <c r="A145" s="259" t="s">
        <v>32</v>
      </c>
      <c r="B145" s="174" t="s">
        <v>342</v>
      </c>
      <c r="C145" s="244" t="s">
        <v>516</v>
      </c>
      <c r="D145" s="189" t="s">
        <v>338</v>
      </c>
      <c r="E145" s="189" t="s">
        <v>339</v>
      </c>
      <c r="F145" s="223"/>
      <c r="G145" s="223"/>
      <c r="H145" s="243">
        <f>финансир!H141</f>
        <v>4784.5978999999998</v>
      </c>
      <c r="I145" s="235">
        <f>финансир!L141</f>
        <v>4768.6878999999999</v>
      </c>
      <c r="J145" s="824" t="s">
        <v>361</v>
      </c>
      <c r="K145" s="821" t="s">
        <v>355</v>
      </c>
      <c r="L145" s="223"/>
      <c r="M145" s="190">
        <f t="shared" si="2"/>
        <v>0.99667474669083478</v>
      </c>
    </row>
    <row r="146" spans="1:13" x14ac:dyDescent="0.25">
      <c r="A146" s="926" t="s">
        <v>325</v>
      </c>
      <c r="B146" s="927"/>
      <c r="C146" s="195"/>
      <c r="D146" s="238"/>
      <c r="E146" s="262"/>
      <c r="F146" s="263"/>
      <c r="G146" s="263"/>
      <c r="H146" s="264"/>
      <c r="I146" s="263"/>
      <c r="J146" s="853"/>
      <c r="K146" s="854"/>
      <c r="L146" s="265"/>
      <c r="M146" s="190" t="e">
        <f t="shared" si="2"/>
        <v>#DIV/0!</v>
      </c>
    </row>
    <row r="147" spans="1:13" ht="73.5" customHeight="1" x14ac:dyDescent="0.25">
      <c r="A147" s="224"/>
      <c r="B147" s="174" t="s">
        <v>329</v>
      </c>
      <c r="C147" s="244" t="s">
        <v>516</v>
      </c>
      <c r="D147" s="225"/>
      <c r="E147" s="189"/>
      <c r="F147" s="252"/>
      <c r="G147" s="253"/>
      <c r="H147" s="253"/>
      <c r="I147" s="253"/>
      <c r="J147" s="855">
        <v>750</v>
      </c>
      <c r="K147" s="203">
        <v>972</v>
      </c>
      <c r="L147" s="189" t="s">
        <v>165</v>
      </c>
      <c r="M147" s="190" t="e">
        <f t="shared" si="2"/>
        <v>#DIV/0!</v>
      </c>
    </row>
    <row r="148" spans="1:13" ht="51" hidden="1" customHeight="1" x14ac:dyDescent="0.25">
      <c r="A148" s="224"/>
      <c r="B148" s="174" t="s">
        <v>2</v>
      </c>
      <c r="C148" s="244" t="s">
        <v>516</v>
      </c>
      <c r="D148" s="225"/>
      <c r="E148" s="189"/>
      <c r="F148" s="266"/>
      <c r="G148" s="266"/>
      <c r="H148" s="266"/>
      <c r="I148" s="266"/>
      <c r="J148" s="856">
        <v>0</v>
      </c>
      <c r="K148" s="857"/>
      <c r="L148" s="265"/>
      <c r="M148" s="190" t="e">
        <f t="shared" si="2"/>
        <v>#DIV/0!</v>
      </c>
    </row>
    <row r="149" spans="1:13" ht="108.75" customHeight="1" x14ac:dyDescent="0.25">
      <c r="A149" s="224"/>
      <c r="B149" s="174" t="s">
        <v>330</v>
      </c>
      <c r="C149" s="244" t="s">
        <v>516</v>
      </c>
      <c r="D149" s="225"/>
      <c r="E149" s="189"/>
      <c r="F149" s="266"/>
      <c r="G149" s="266"/>
      <c r="H149" s="266"/>
      <c r="I149" s="266"/>
      <c r="J149" s="858">
        <v>11</v>
      </c>
      <c r="K149" s="859">
        <v>25.5</v>
      </c>
      <c r="L149" s="189" t="s">
        <v>483</v>
      </c>
      <c r="M149" s="190" t="e">
        <f t="shared" si="2"/>
        <v>#DIV/0!</v>
      </c>
    </row>
    <row r="150" spans="1:13" ht="43.5" x14ac:dyDescent="0.25">
      <c r="A150" s="425" t="s">
        <v>62</v>
      </c>
      <c r="B150" s="426" t="s">
        <v>192</v>
      </c>
      <c r="C150" s="267"/>
      <c r="D150" s="427"/>
      <c r="E150" s="427"/>
      <c r="F150" s="427"/>
      <c r="G150" s="427"/>
      <c r="H150" s="424">
        <f>H151+H158</f>
        <v>1274441.3017549999</v>
      </c>
      <c r="I150" s="424">
        <f>I151+I158</f>
        <v>1694817.57127</v>
      </c>
      <c r="J150" s="860"/>
      <c r="K150" s="821"/>
      <c r="L150" s="427"/>
      <c r="M150" s="190">
        <f t="shared" si="2"/>
        <v>1.3298514171944293</v>
      </c>
    </row>
    <row r="151" spans="1:13" ht="38.25" x14ac:dyDescent="0.25">
      <c r="A151" s="428" t="s">
        <v>122</v>
      </c>
      <c r="B151" s="429" t="s">
        <v>193</v>
      </c>
      <c r="C151" s="267"/>
      <c r="D151" s="427"/>
      <c r="E151" s="427"/>
      <c r="F151" s="427"/>
      <c r="G151" s="427"/>
      <c r="H151" s="424">
        <f>H152+H153+H154+H155+H156+H157</f>
        <v>1272391.3017549999</v>
      </c>
      <c r="I151" s="424">
        <f>I152+I153+I154+I155+I156+I157</f>
        <v>1692833.3702700001</v>
      </c>
      <c r="J151" s="860"/>
      <c r="K151" s="821"/>
      <c r="L151" s="427"/>
      <c r="M151" s="190">
        <f t="shared" si="2"/>
        <v>1.3304345667367323</v>
      </c>
    </row>
    <row r="152" spans="1:13" ht="99.75" customHeight="1" x14ac:dyDescent="0.25">
      <c r="A152" s="931" t="s">
        <v>244</v>
      </c>
      <c r="B152" s="933" t="s">
        <v>57</v>
      </c>
      <c r="C152" s="268" t="s">
        <v>517</v>
      </c>
      <c r="D152" s="189" t="s">
        <v>338</v>
      </c>
      <c r="E152" s="189" t="s">
        <v>339</v>
      </c>
      <c r="F152" s="189" t="s">
        <v>338</v>
      </c>
      <c r="G152" s="189" t="s">
        <v>339</v>
      </c>
      <c r="H152" s="430">
        <f>финансир!I145/4*3</f>
        <v>157654.52077500001</v>
      </c>
      <c r="I152" s="235">
        <f>финансир!M145</f>
        <v>209648.50806000002</v>
      </c>
      <c r="J152" s="936" t="s">
        <v>328</v>
      </c>
      <c r="K152" s="184" t="s">
        <v>472</v>
      </c>
      <c r="L152" s="886"/>
      <c r="M152" s="190">
        <f t="shared" si="2"/>
        <v>1.3297969955406754</v>
      </c>
    </row>
    <row r="153" spans="1:13" ht="101.25" customHeight="1" x14ac:dyDescent="0.25">
      <c r="A153" s="932"/>
      <c r="B153" s="934"/>
      <c r="C153" s="244" t="s">
        <v>518</v>
      </c>
      <c r="D153" s="189"/>
      <c r="E153" s="189"/>
      <c r="F153" s="189"/>
      <c r="G153" s="189"/>
      <c r="H153" s="430">
        <f>финансир!I146/2*1</f>
        <v>5616.10898</v>
      </c>
      <c r="I153" s="235">
        <f>финансир!M146</f>
        <v>11231.532999999999</v>
      </c>
      <c r="J153" s="937"/>
      <c r="K153" s="184" t="s">
        <v>491</v>
      </c>
      <c r="L153" s="887"/>
      <c r="M153" s="190"/>
    </row>
    <row r="154" spans="1:13" ht="102.75" customHeight="1" x14ac:dyDescent="0.25">
      <c r="A154" s="905" t="s">
        <v>245</v>
      </c>
      <c r="B154" s="875" t="s">
        <v>195</v>
      </c>
      <c r="C154" s="268" t="s">
        <v>517</v>
      </c>
      <c r="D154" s="189" t="s">
        <v>338</v>
      </c>
      <c r="E154" s="189" t="s">
        <v>339</v>
      </c>
      <c r="F154" s="189" t="s">
        <v>338</v>
      </c>
      <c r="G154" s="189" t="s">
        <v>339</v>
      </c>
      <c r="H154" s="430">
        <f>финансир!I147/4*3</f>
        <v>975804.01500000001</v>
      </c>
      <c r="I154" s="235">
        <f>финансир!M147</f>
        <v>1298926.1812100001</v>
      </c>
      <c r="J154" s="936" t="s">
        <v>154</v>
      </c>
      <c r="K154" s="184" t="s">
        <v>473</v>
      </c>
      <c r="L154" s="886"/>
      <c r="M154" s="190">
        <f t="shared" si="2"/>
        <v>1.3311342864376308</v>
      </c>
    </row>
    <row r="155" spans="1:13" ht="108" customHeight="1" x14ac:dyDescent="0.25">
      <c r="A155" s="906"/>
      <c r="B155" s="930"/>
      <c r="C155" s="244" t="s">
        <v>518</v>
      </c>
      <c r="D155" s="189" t="s">
        <v>338</v>
      </c>
      <c r="E155" s="189" t="s">
        <v>339</v>
      </c>
      <c r="F155" s="189" t="s">
        <v>338</v>
      </c>
      <c r="G155" s="189" t="s">
        <v>339</v>
      </c>
      <c r="H155" s="430">
        <f>финансир!I148/4*3</f>
        <v>122316.65699999999</v>
      </c>
      <c r="I155" s="235">
        <f>финансир!M148</f>
        <v>162027.14799999999</v>
      </c>
      <c r="J155" s="937"/>
      <c r="K155" s="820" t="s">
        <v>490</v>
      </c>
      <c r="L155" s="887"/>
      <c r="M155" s="190"/>
    </row>
    <row r="156" spans="1:13" ht="170.25" customHeight="1" x14ac:dyDescent="0.25">
      <c r="A156" s="269" t="s">
        <v>246</v>
      </c>
      <c r="B156" s="222" t="s">
        <v>29</v>
      </c>
      <c r="C156" s="188" t="s">
        <v>79</v>
      </c>
      <c r="D156" s="189" t="s">
        <v>338</v>
      </c>
      <c r="E156" s="189" t="s">
        <v>339</v>
      </c>
      <c r="F156" s="189" t="s">
        <v>338</v>
      </c>
      <c r="G156" s="189" t="s">
        <v>339</v>
      </c>
      <c r="H156" s="430"/>
      <c r="I156" s="235"/>
      <c r="J156" s="861"/>
      <c r="K156" s="862" t="s">
        <v>519</v>
      </c>
      <c r="L156" s="417"/>
      <c r="M156" s="190" t="e">
        <f t="shared" si="2"/>
        <v>#DIV/0!</v>
      </c>
    </row>
    <row r="157" spans="1:13" ht="302.25" customHeight="1" x14ac:dyDescent="0.25">
      <c r="A157" s="221" t="s">
        <v>247</v>
      </c>
      <c r="B157" s="222" t="s">
        <v>226</v>
      </c>
      <c r="C157" s="270" t="s">
        <v>503</v>
      </c>
      <c r="D157" s="189" t="s">
        <v>338</v>
      </c>
      <c r="E157" s="189" t="s">
        <v>339</v>
      </c>
      <c r="F157" s="189" t="s">
        <v>338</v>
      </c>
      <c r="G157" s="189" t="s">
        <v>339</v>
      </c>
      <c r="H157" s="430">
        <f>финансир!I149</f>
        <v>11000</v>
      </c>
      <c r="I157" s="235">
        <f>финансир!M149</f>
        <v>11000</v>
      </c>
      <c r="J157" s="182" t="s">
        <v>584</v>
      </c>
      <c r="K157" s="182" t="s">
        <v>474</v>
      </c>
      <c r="L157" s="223"/>
      <c r="M157" s="190">
        <f t="shared" si="2"/>
        <v>1</v>
      </c>
    </row>
    <row r="158" spans="1:13" ht="43.5" customHeight="1" x14ac:dyDescent="0.25">
      <c r="A158" s="271" t="s">
        <v>119</v>
      </c>
      <c r="B158" s="272" t="s">
        <v>196</v>
      </c>
      <c r="C158" s="273"/>
      <c r="D158" s="431"/>
      <c r="E158" s="431"/>
      <c r="F158" s="223"/>
      <c r="G158" s="223"/>
      <c r="H158" s="430">
        <f>H159+H160</f>
        <v>2050</v>
      </c>
      <c r="I158" s="430">
        <f>I159+I160</f>
        <v>1984.201</v>
      </c>
      <c r="J158" s="863"/>
      <c r="K158" s="535"/>
      <c r="L158" s="223"/>
      <c r="M158" s="190">
        <f t="shared" si="2"/>
        <v>0.96790292682926826</v>
      </c>
    </row>
    <row r="159" spans="1:13" ht="99" customHeight="1" x14ac:dyDescent="0.25">
      <c r="A159" s="935" t="s">
        <v>20</v>
      </c>
      <c r="B159" s="907" t="s">
        <v>197</v>
      </c>
      <c r="C159" s="189" t="s">
        <v>502</v>
      </c>
      <c r="D159" s="189" t="s">
        <v>340</v>
      </c>
      <c r="E159" s="189" t="s">
        <v>341</v>
      </c>
      <c r="F159" s="223"/>
      <c r="G159" s="223"/>
      <c r="H159" s="430">
        <f>финансир!I151</f>
        <v>1750</v>
      </c>
      <c r="I159" s="235">
        <f>финансир!M151</f>
        <v>1684.201</v>
      </c>
      <c r="J159" s="864" t="s">
        <v>166</v>
      </c>
      <c r="K159" s="385" t="s">
        <v>131</v>
      </c>
      <c r="L159" s="174"/>
      <c r="M159" s="190">
        <f t="shared" si="2"/>
        <v>0.96240057142857149</v>
      </c>
    </row>
    <row r="160" spans="1:13" ht="141" customHeight="1" x14ac:dyDescent="0.25">
      <c r="A160" s="935"/>
      <c r="B160" s="908"/>
      <c r="C160" s="274" t="s">
        <v>520</v>
      </c>
      <c r="D160" s="189" t="s">
        <v>340</v>
      </c>
      <c r="E160" s="189" t="s">
        <v>341</v>
      </c>
      <c r="F160" s="432"/>
      <c r="G160" s="432"/>
      <c r="H160" s="433">
        <f>финансир!I152</f>
        <v>300</v>
      </c>
      <c r="I160" s="275">
        <f>финансир!M152</f>
        <v>300</v>
      </c>
      <c r="J160" s="863" t="s">
        <v>362</v>
      </c>
      <c r="K160" s="182" t="s">
        <v>356</v>
      </c>
      <c r="L160" s="174"/>
      <c r="M160" s="190"/>
    </row>
    <row r="161" spans="1:13" x14ac:dyDescent="0.25">
      <c r="A161" s="926" t="s">
        <v>326</v>
      </c>
      <c r="B161" s="927"/>
      <c r="C161" s="189"/>
      <c r="D161" s="276"/>
      <c r="E161" s="262"/>
      <c r="F161" s="263"/>
      <c r="G161" s="263"/>
      <c r="H161" s="264"/>
      <c r="I161" s="263"/>
      <c r="J161" s="277"/>
      <c r="K161" s="265"/>
      <c r="L161" s="265"/>
      <c r="M161" s="190" t="e">
        <f t="shared" si="2"/>
        <v>#DIV/0!</v>
      </c>
    </row>
    <row r="162" spans="1:13" ht="98.25" customHeight="1" x14ac:dyDescent="0.25">
      <c r="A162" s="224"/>
      <c r="B162" s="174" t="s">
        <v>327</v>
      </c>
      <c r="C162" s="268" t="s">
        <v>517</v>
      </c>
      <c r="D162" s="278"/>
      <c r="E162" s="396"/>
      <c r="F162" s="279"/>
      <c r="G162" s="279"/>
      <c r="H162" s="280"/>
      <c r="I162" s="279"/>
      <c r="J162" s="281">
        <v>100</v>
      </c>
      <c r="K162" s="282">
        <v>100</v>
      </c>
      <c r="L162" s="240" t="s">
        <v>380</v>
      </c>
      <c r="M162" s="190" t="e">
        <f t="shared" si="2"/>
        <v>#DIV/0!</v>
      </c>
    </row>
    <row r="163" spans="1:13" ht="98.25" customHeight="1" x14ac:dyDescent="0.25">
      <c r="A163" s="224"/>
      <c r="B163" s="174" t="s">
        <v>366</v>
      </c>
      <c r="C163" s="268" t="s">
        <v>517</v>
      </c>
      <c r="D163" s="278"/>
      <c r="E163" s="396"/>
      <c r="F163" s="279"/>
      <c r="G163" s="279"/>
      <c r="H163" s="280"/>
      <c r="I163" s="279"/>
      <c r="J163" s="283">
        <v>43.78</v>
      </c>
      <c r="K163" s="284">
        <v>43.012</v>
      </c>
      <c r="L163" s="240" t="s">
        <v>486</v>
      </c>
      <c r="M163" s="434"/>
    </row>
    <row r="164" spans="1:13" ht="98.25" customHeight="1" x14ac:dyDescent="0.25">
      <c r="A164" s="224"/>
      <c r="B164" s="174" t="s">
        <v>367</v>
      </c>
      <c r="C164" s="268" t="s">
        <v>517</v>
      </c>
      <c r="D164" s="278"/>
      <c r="E164" s="396"/>
      <c r="F164" s="279"/>
      <c r="G164" s="279"/>
      <c r="H164" s="280"/>
      <c r="I164" s="279"/>
      <c r="J164" s="284">
        <v>0.11600000000000001</v>
      </c>
      <c r="K164" s="284">
        <v>0.10299999999999999</v>
      </c>
      <c r="L164" s="240" t="s">
        <v>487</v>
      </c>
      <c r="M164" s="434"/>
    </row>
    <row r="165" spans="1:13" ht="98.25" customHeight="1" x14ac:dyDescent="0.25">
      <c r="A165" s="224"/>
      <c r="B165" s="174" t="s">
        <v>368</v>
      </c>
      <c r="C165" s="268" t="s">
        <v>517</v>
      </c>
      <c r="D165" s="278"/>
      <c r="E165" s="396"/>
      <c r="F165" s="279"/>
      <c r="G165" s="279"/>
      <c r="H165" s="280"/>
      <c r="I165" s="279"/>
      <c r="J165" s="283">
        <v>9.33</v>
      </c>
      <c r="K165" s="284">
        <v>9.0410000000000004</v>
      </c>
      <c r="L165" s="240" t="s">
        <v>488</v>
      </c>
      <c r="M165" s="434"/>
    </row>
    <row r="166" spans="1:13" ht="98.25" customHeight="1" x14ac:dyDescent="0.25">
      <c r="A166" s="224"/>
      <c r="B166" s="174" t="s">
        <v>369</v>
      </c>
      <c r="C166" s="268" t="s">
        <v>517</v>
      </c>
      <c r="D166" s="278"/>
      <c r="E166" s="396"/>
      <c r="F166" s="279"/>
      <c r="G166" s="279"/>
      <c r="H166" s="280"/>
      <c r="I166" s="279"/>
      <c r="J166" s="284">
        <v>0.84499999999999997</v>
      </c>
      <c r="K166" s="284">
        <v>0.748</v>
      </c>
      <c r="L166" s="240" t="s">
        <v>489</v>
      </c>
      <c r="M166" s="434"/>
    </row>
    <row r="167" spans="1:13" x14ac:dyDescent="0.25">
      <c r="A167" s="435"/>
      <c r="B167" s="285" t="s">
        <v>69</v>
      </c>
      <c r="C167" s="273"/>
      <c r="D167" s="223"/>
      <c r="E167" s="223"/>
      <c r="F167" s="223"/>
      <c r="G167" s="223"/>
      <c r="H167" s="436">
        <f>H150+H122+H96+H66+H6+H141</f>
        <v>10115263.549655002</v>
      </c>
      <c r="I167" s="436">
        <f>I150+I122+I96+I66+I6+I141</f>
        <v>10466341.4977</v>
      </c>
      <c r="J167" s="186"/>
      <c r="K167" s="186"/>
      <c r="L167" s="223"/>
      <c r="M167" s="190"/>
    </row>
    <row r="168" spans="1:13" x14ac:dyDescent="0.25">
      <c r="H168" s="437"/>
      <c r="I168" s="437"/>
    </row>
    <row r="169" spans="1:13" x14ac:dyDescent="0.25">
      <c r="H169" s="438"/>
    </row>
    <row r="170" spans="1:13" x14ac:dyDescent="0.25">
      <c r="H170" s="437"/>
    </row>
    <row r="171" spans="1:13" x14ac:dyDescent="0.25">
      <c r="H171" s="437"/>
    </row>
  </sheetData>
  <mergeCells count="32">
    <mergeCell ref="A154:A155"/>
    <mergeCell ref="B154:B155"/>
    <mergeCell ref="L28:L29"/>
    <mergeCell ref="A161:B161"/>
    <mergeCell ref="A118:B118"/>
    <mergeCell ref="A133:B133"/>
    <mergeCell ref="A146:B146"/>
    <mergeCell ref="A152:A153"/>
    <mergeCell ref="B152:B153"/>
    <mergeCell ref="A159:A160"/>
    <mergeCell ref="L152:L153"/>
    <mergeCell ref="J154:J155"/>
    <mergeCell ref="L154:L155"/>
    <mergeCell ref="B159:B160"/>
    <mergeCell ref="J152:J153"/>
    <mergeCell ref="A99:A100"/>
    <mergeCell ref="B99:B100"/>
    <mergeCell ref="B59:B60"/>
    <mergeCell ref="L102:L103"/>
    <mergeCell ref="A2:K2"/>
    <mergeCell ref="A3:A4"/>
    <mergeCell ref="B3:B4"/>
    <mergeCell ref="C3:C4"/>
    <mergeCell ref="D3:E3"/>
    <mergeCell ref="F3:G3"/>
    <mergeCell ref="H3:I3"/>
    <mergeCell ref="J3:K3"/>
    <mergeCell ref="A61:B61"/>
    <mergeCell ref="A93:B93"/>
    <mergeCell ref="A28:A29"/>
    <mergeCell ref="B28:B29"/>
    <mergeCell ref="A59:A60"/>
  </mergeCells>
  <phoneticPr fontId="29" type="noConversion"/>
  <hyperlinks>
    <hyperlink ref="B31" location="_ftnref1" display="_ftnref1"/>
  </hyperlinks>
  <pageMargins left="0.70866141732283472" right="0.15748031496062992" top="0.23622047244094491" bottom="0.15748031496062992" header="0.23622047244094491" footer="0.15748031496062992"/>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view="pageBreakPreview" topLeftCell="A126" zoomScale="110" zoomScaleNormal="100" zoomScaleSheetLayoutView="110" workbookViewId="0">
      <selection activeCell="M135" sqref="M135"/>
    </sheetView>
  </sheetViews>
  <sheetFormatPr defaultRowHeight="15" x14ac:dyDescent="0.25"/>
  <cols>
    <col min="1" max="1" width="7.85546875" customWidth="1"/>
    <col min="2" max="2" width="42.140625" hidden="1" customWidth="1"/>
    <col min="3" max="3" width="31.42578125" customWidth="1"/>
    <col min="4" max="4" width="12" customWidth="1"/>
    <col min="5" max="6" width="12.42578125" customWidth="1"/>
    <col min="7" max="7" width="36.28515625" customWidth="1"/>
  </cols>
  <sheetData>
    <row r="1" spans="1:7" x14ac:dyDescent="0.25">
      <c r="G1" s="48" t="s">
        <v>1</v>
      </c>
    </row>
    <row r="2" spans="1:7" ht="18.75" x14ac:dyDescent="0.3">
      <c r="A2" s="938" t="s">
        <v>0</v>
      </c>
      <c r="B2" s="938"/>
      <c r="C2" s="938"/>
      <c r="D2" s="938"/>
      <c r="E2" s="938"/>
      <c r="F2" s="938"/>
      <c r="G2" s="938"/>
    </row>
    <row r="3" spans="1:7" ht="16.5" customHeight="1" x14ac:dyDescent="0.3">
      <c r="A3" s="939" t="s">
        <v>427</v>
      </c>
      <c r="B3" s="939"/>
      <c r="C3" s="939"/>
      <c r="D3" s="939"/>
      <c r="E3" s="939"/>
      <c r="F3" s="939"/>
      <c r="G3" s="939"/>
    </row>
    <row r="4" spans="1:7" ht="18.75" x14ac:dyDescent="0.3">
      <c r="A4" s="1"/>
      <c r="B4" s="1"/>
      <c r="C4" s="47"/>
      <c r="D4" s="943" t="s">
        <v>428</v>
      </c>
      <c r="E4" s="943"/>
      <c r="F4" s="943"/>
      <c r="G4" s="46"/>
    </row>
    <row r="5" spans="1:7" ht="63.75" x14ac:dyDescent="0.25">
      <c r="A5" s="18" t="s">
        <v>212</v>
      </c>
      <c r="B5" s="18" t="s">
        <v>213</v>
      </c>
      <c r="C5" s="18" t="s">
        <v>348</v>
      </c>
      <c r="D5" s="18" t="s">
        <v>347</v>
      </c>
      <c r="E5" s="18" t="s">
        <v>346</v>
      </c>
      <c r="F5" s="18" t="s">
        <v>345</v>
      </c>
      <c r="G5" s="18" t="s">
        <v>344</v>
      </c>
    </row>
    <row r="6" spans="1:7" x14ac:dyDescent="0.25">
      <c r="A6" s="17">
        <v>1</v>
      </c>
      <c r="B6" s="17">
        <v>2</v>
      </c>
      <c r="C6" s="17">
        <v>3</v>
      </c>
      <c r="D6" s="17">
        <v>4</v>
      </c>
      <c r="E6" s="17">
        <v>5</v>
      </c>
      <c r="F6" s="17">
        <v>6</v>
      </c>
      <c r="G6" s="17">
        <v>7</v>
      </c>
    </row>
    <row r="7" spans="1:7" ht="15.75" thickBot="1" x14ac:dyDescent="0.3">
      <c r="A7" s="940" t="s">
        <v>221</v>
      </c>
      <c r="B7" s="940"/>
      <c r="C7" s="940"/>
      <c r="D7" s="940"/>
      <c r="E7" s="940"/>
      <c r="F7" s="940"/>
      <c r="G7" s="940"/>
    </row>
    <row r="8" spans="1:7" ht="25.5" hidden="1" x14ac:dyDescent="0.25">
      <c r="A8" s="10" t="s">
        <v>244</v>
      </c>
      <c r="B8" s="11" t="s">
        <v>252</v>
      </c>
      <c r="C8" s="44"/>
      <c r="D8" s="44"/>
      <c r="E8" s="44"/>
      <c r="F8" s="44"/>
      <c r="G8" s="44"/>
    </row>
    <row r="9" spans="1:7" ht="26.25" hidden="1" thickBot="1" x14ac:dyDescent="0.3">
      <c r="A9" s="10" t="s">
        <v>245</v>
      </c>
      <c r="B9" s="11" t="s">
        <v>253</v>
      </c>
      <c r="C9" s="44"/>
      <c r="D9" s="44"/>
      <c r="E9" s="44"/>
      <c r="F9" s="44"/>
      <c r="G9" s="44"/>
    </row>
    <row r="10" spans="1:7" ht="132" customHeight="1" thickBot="1" x14ac:dyDescent="0.3">
      <c r="A10" s="153" t="s">
        <v>84</v>
      </c>
      <c r="B10" s="76">
        <v>2</v>
      </c>
      <c r="C10" s="8" t="s">
        <v>66</v>
      </c>
      <c r="D10" s="52">
        <v>2</v>
      </c>
      <c r="E10" s="53">
        <v>2</v>
      </c>
      <c r="F10" s="109">
        <f>E10/D10</f>
        <v>1</v>
      </c>
      <c r="G10" s="110" t="s">
        <v>426</v>
      </c>
    </row>
    <row r="11" spans="1:7" ht="119.25" customHeight="1" thickBot="1" x14ac:dyDescent="0.3">
      <c r="A11" s="153" t="s">
        <v>119</v>
      </c>
      <c r="B11" s="76" t="s">
        <v>254</v>
      </c>
      <c r="C11" s="8" t="s">
        <v>67</v>
      </c>
      <c r="D11" s="54">
        <v>0.2</v>
      </c>
      <c r="E11" s="53">
        <v>0.2</v>
      </c>
      <c r="F11" s="111">
        <f>E11/D11</f>
        <v>1</v>
      </c>
      <c r="G11" s="110" t="s">
        <v>426</v>
      </c>
    </row>
    <row r="12" spans="1:7" ht="38.25" hidden="1" x14ac:dyDescent="0.25">
      <c r="A12" s="153"/>
      <c r="B12" s="76" t="s">
        <v>8</v>
      </c>
      <c r="C12" s="45"/>
      <c r="D12" s="45"/>
      <c r="E12" s="45"/>
      <c r="F12" s="45"/>
      <c r="G12" s="44"/>
    </row>
    <row r="13" spans="1:7" ht="25.5" hidden="1" x14ac:dyDescent="0.25">
      <c r="A13" s="153"/>
      <c r="B13" s="76" t="s">
        <v>255</v>
      </c>
      <c r="C13" s="44"/>
      <c r="D13" s="44"/>
      <c r="E13" s="44"/>
      <c r="F13" s="44"/>
      <c r="G13" s="44"/>
    </row>
    <row r="14" spans="1:7" ht="25.5" hidden="1" x14ac:dyDescent="0.25">
      <c r="A14" s="153"/>
      <c r="B14" s="76" t="s">
        <v>256</v>
      </c>
      <c r="C14" s="24"/>
      <c r="D14" s="7"/>
      <c r="E14" s="7"/>
      <c r="F14" s="7"/>
      <c r="G14" s="24"/>
    </row>
    <row r="15" spans="1:7" ht="38.25" hidden="1" x14ac:dyDescent="0.25">
      <c r="A15" s="153"/>
      <c r="B15" s="76" t="s">
        <v>257</v>
      </c>
      <c r="C15" s="24"/>
      <c r="D15" s="7"/>
      <c r="E15" s="7"/>
      <c r="F15" s="7"/>
      <c r="G15" s="24"/>
    </row>
    <row r="16" spans="1:7" ht="25.5" hidden="1" x14ac:dyDescent="0.25">
      <c r="A16" s="153"/>
      <c r="B16" s="76" t="s">
        <v>9</v>
      </c>
      <c r="C16" s="24"/>
      <c r="D16" s="7"/>
      <c r="E16" s="7"/>
      <c r="F16" s="7"/>
      <c r="G16" s="24"/>
    </row>
    <row r="17" spans="1:7" ht="25.5" hidden="1" x14ac:dyDescent="0.25">
      <c r="A17" s="153"/>
      <c r="B17" s="76" t="s">
        <v>258</v>
      </c>
      <c r="C17" s="24"/>
      <c r="D17" s="7"/>
      <c r="E17" s="7"/>
      <c r="F17" s="7"/>
      <c r="G17" s="24"/>
    </row>
    <row r="18" spans="1:7" ht="38.25" hidden="1" x14ac:dyDescent="0.25">
      <c r="A18" s="153"/>
      <c r="B18" s="76" t="s">
        <v>259</v>
      </c>
      <c r="C18" s="24"/>
      <c r="D18" s="7"/>
      <c r="E18" s="7"/>
      <c r="F18" s="7"/>
      <c r="G18" s="24"/>
    </row>
    <row r="19" spans="1:7" ht="25.5" hidden="1" x14ac:dyDescent="0.25">
      <c r="A19" s="153"/>
      <c r="B19" s="76" t="s">
        <v>260</v>
      </c>
      <c r="C19" s="24"/>
      <c r="D19" s="7"/>
      <c r="E19" s="7"/>
      <c r="F19" s="7"/>
      <c r="G19" s="24"/>
    </row>
    <row r="20" spans="1:7" ht="178.5" hidden="1" x14ac:dyDescent="0.25">
      <c r="A20" s="153"/>
      <c r="B20" s="76" t="s">
        <v>261</v>
      </c>
      <c r="C20" s="24"/>
      <c r="D20" s="7"/>
      <c r="E20" s="7"/>
      <c r="F20" s="7"/>
      <c r="G20" s="24"/>
    </row>
    <row r="21" spans="1:7" ht="63.75" hidden="1" x14ac:dyDescent="0.25">
      <c r="A21" s="153"/>
      <c r="B21" s="76" t="s">
        <v>262</v>
      </c>
      <c r="C21" s="24"/>
      <c r="D21" s="7"/>
      <c r="E21" s="7"/>
      <c r="F21" s="7"/>
      <c r="G21" s="24"/>
    </row>
    <row r="22" spans="1:7" ht="38.25" hidden="1" x14ac:dyDescent="0.25">
      <c r="A22" s="153"/>
      <c r="B22" s="76" t="s">
        <v>263</v>
      </c>
      <c r="C22" s="24"/>
      <c r="D22" s="7"/>
      <c r="E22" s="7"/>
      <c r="F22" s="7"/>
      <c r="G22" s="24"/>
    </row>
    <row r="23" spans="1:7" ht="38.25" hidden="1" x14ac:dyDescent="0.25">
      <c r="A23" s="153"/>
      <c r="B23" s="76" t="s">
        <v>264</v>
      </c>
      <c r="C23" s="24"/>
      <c r="D23" s="7"/>
      <c r="E23" s="7"/>
      <c r="F23" s="7"/>
      <c r="G23" s="24"/>
    </row>
    <row r="24" spans="1:7" ht="38.25" hidden="1" x14ac:dyDescent="0.25">
      <c r="A24" s="153"/>
      <c r="B24" s="76" t="s">
        <v>265</v>
      </c>
      <c r="C24" s="24"/>
      <c r="D24" s="7"/>
      <c r="E24" s="7"/>
      <c r="F24" s="7"/>
      <c r="G24" s="24"/>
    </row>
    <row r="25" spans="1:7" ht="165.75" hidden="1" x14ac:dyDescent="0.25">
      <c r="A25" s="153"/>
      <c r="B25" s="76" t="s">
        <v>10</v>
      </c>
      <c r="C25" s="24"/>
      <c r="D25" s="7"/>
      <c r="E25" s="7"/>
      <c r="F25" s="7"/>
      <c r="G25" s="24"/>
    </row>
    <row r="26" spans="1:7" ht="51" hidden="1" x14ac:dyDescent="0.25">
      <c r="A26" s="153"/>
      <c r="B26" s="76" t="s">
        <v>266</v>
      </c>
      <c r="C26" s="24"/>
      <c r="D26" s="7"/>
      <c r="E26" s="7"/>
      <c r="F26" s="7"/>
      <c r="G26" s="24"/>
    </row>
    <row r="27" spans="1:7" ht="38.25" hidden="1" x14ac:dyDescent="0.25">
      <c r="A27" s="153"/>
      <c r="B27" s="76" t="s">
        <v>267</v>
      </c>
      <c r="C27" s="24"/>
      <c r="D27" s="7"/>
      <c r="E27" s="7"/>
      <c r="F27" s="7"/>
      <c r="G27" s="24"/>
    </row>
    <row r="28" spans="1:7" hidden="1" x14ac:dyDescent="0.25">
      <c r="A28" s="154"/>
      <c r="B28" s="11" t="s">
        <v>224</v>
      </c>
      <c r="C28" s="24"/>
      <c r="D28" s="7"/>
      <c r="E28" s="7"/>
      <c r="F28" s="7"/>
      <c r="G28" s="24"/>
    </row>
    <row r="29" spans="1:7" ht="25.5" hidden="1" x14ac:dyDescent="0.25">
      <c r="A29" s="153"/>
      <c r="B29" s="76" t="s">
        <v>11</v>
      </c>
      <c r="C29" s="24"/>
      <c r="D29" s="7"/>
      <c r="E29" s="7"/>
      <c r="F29" s="7"/>
      <c r="G29" s="24"/>
    </row>
    <row r="30" spans="1:7" ht="25.5" hidden="1" x14ac:dyDescent="0.25">
      <c r="A30" s="153"/>
      <c r="B30" s="76" t="s">
        <v>268</v>
      </c>
      <c r="C30" s="24"/>
      <c r="D30" s="7"/>
      <c r="E30" s="7"/>
      <c r="F30" s="7"/>
      <c r="G30" s="24"/>
    </row>
    <row r="31" spans="1:7" ht="38.25" hidden="1" x14ac:dyDescent="0.25">
      <c r="A31" s="153"/>
      <c r="B31" s="76" t="s">
        <v>269</v>
      </c>
      <c r="C31" s="24"/>
      <c r="D31" s="7"/>
      <c r="E31" s="7"/>
      <c r="F31" s="7"/>
      <c r="G31" s="24"/>
    </row>
    <row r="32" spans="1:7" ht="25.5" hidden="1" x14ac:dyDescent="0.25">
      <c r="A32" s="153"/>
      <c r="B32" s="76" t="s">
        <v>270</v>
      </c>
      <c r="C32" s="24"/>
      <c r="D32" s="7"/>
      <c r="E32" s="7"/>
      <c r="F32" s="7"/>
      <c r="G32" s="24"/>
    </row>
    <row r="33" spans="1:7" ht="38.25" hidden="1" x14ac:dyDescent="0.25">
      <c r="A33" s="153"/>
      <c r="B33" s="76" t="s">
        <v>271</v>
      </c>
      <c r="C33" s="24"/>
      <c r="D33" s="7"/>
      <c r="E33" s="7"/>
      <c r="F33" s="7"/>
      <c r="G33" s="24"/>
    </row>
    <row r="34" spans="1:7" ht="51" hidden="1" x14ac:dyDescent="0.25">
      <c r="A34" s="153"/>
      <c r="B34" s="76" t="s">
        <v>272</v>
      </c>
      <c r="C34" s="24"/>
      <c r="D34" s="7"/>
      <c r="E34" s="7"/>
      <c r="F34" s="7"/>
      <c r="G34" s="24"/>
    </row>
    <row r="35" spans="1:7" ht="25.5" hidden="1" x14ac:dyDescent="0.25">
      <c r="A35" s="153"/>
      <c r="B35" s="76" t="s">
        <v>273</v>
      </c>
      <c r="C35" s="24"/>
      <c r="D35" s="7"/>
      <c r="E35" s="7"/>
      <c r="F35" s="7"/>
      <c r="G35" s="24"/>
    </row>
    <row r="36" spans="1:7" ht="51" hidden="1" x14ac:dyDescent="0.25">
      <c r="A36" s="153"/>
      <c r="B36" s="76" t="s">
        <v>225</v>
      </c>
      <c r="C36" s="24"/>
      <c r="D36" s="7"/>
      <c r="E36" s="7"/>
      <c r="F36" s="7"/>
      <c r="G36" s="24"/>
    </row>
    <row r="37" spans="1:7" ht="38.25" hidden="1" x14ac:dyDescent="0.25">
      <c r="A37" s="153"/>
      <c r="B37" s="76" t="s">
        <v>274</v>
      </c>
      <c r="C37" s="24"/>
      <c r="D37" s="7"/>
      <c r="E37" s="7"/>
      <c r="F37" s="7"/>
      <c r="G37" s="24"/>
    </row>
    <row r="38" spans="1:7" ht="38.25" hidden="1" x14ac:dyDescent="0.25">
      <c r="A38" s="153"/>
      <c r="B38" s="76" t="s">
        <v>275</v>
      </c>
      <c r="C38" s="24"/>
      <c r="D38" s="7"/>
      <c r="E38" s="7"/>
      <c r="F38" s="7"/>
      <c r="G38" s="24"/>
    </row>
    <row r="39" spans="1:7" ht="25.5" hidden="1" x14ac:dyDescent="0.25">
      <c r="A39" s="153"/>
      <c r="B39" s="76" t="s">
        <v>276</v>
      </c>
      <c r="C39" s="24"/>
      <c r="D39" s="7"/>
      <c r="E39" s="7"/>
      <c r="F39" s="7"/>
      <c r="G39" s="24"/>
    </row>
    <row r="40" spans="1:7" ht="89.25" hidden="1" x14ac:dyDescent="0.25">
      <c r="A40" s="153"/>
      <c r="B40" s="76" t="s">
        <v>277</v>
      </c>
      <c r="C40" s="24"/>
      <c r="D40" s="7"/>
      <c r="E40" s="7"/>
      <c r="F40" s="7"/>
      <c r="G40" s="24"/>
    </row>
    <row r="41" spans="1:7" ht="25.5" hidden="1" x14ac:dyDescent="0.25">
      <c r="A41" s="153"/>
      <c r="B41" s="76" t="s">
        <v>278</v>
      </c>
      <c r="C41" s="24"/>
      <c r="D41" s="7"/>
      <c r="E41" s="7"/>
      <c r="F41" s="7"/>
      <c r="G41" s="24"/>
    </row>
    <row r="42" spans="1:7" ht="76.5" hidden="1" x14ac:dyDescent="0.25">
      <c r="A42" s="153"/>
      <c r="B42" s="76" t="s">
        <v>12</v>
      </c>
      <c r="C42" s="24"/>
      <c r="D42" s="7"/>
      <c r="E42" s="7"/>
      <c r="F42" s="7"/>
      <c r="G42" s="24"/>
    </row>
    <row r="43" spans="1:7" ht="51" hidden="1" x14ac:dyDescent="0.25">
      <c r="A43" s="153"/>
      <c r="B43" s="76" t="s">
        <v>13</v>
      </c>
      <c r="C43" s="24"/>
      <c r="D43" s="7"/>
      <c r="E43" s="7"/>
      <c r="F43" s="7"/>
      <c r="G43" s="24"/>
    </row>
    <row r="44" spans="1:7" ht="38.25" hidden="1" x14ac:dyDescent="0.25">
      <c r="A44" s="153"/>
      <c r="B44" s="76" t="s">
        <v>279</v>
      </c>
      <c r="C44" s="24"/>
      <c r="D44" s="7"/>
      <c r="E44" s="7"/>
      <c r="F44" s="7"/>
      <c r="G44" s="24"/>
    </row>
    <row r="45" spans="1:7" ht="63.75" hidden="1" x14ac:dyDescent="0.25">
      <c r="A45" s="153"/>
      <c r="B45" s="76" t="s">
        <v>14</v>
      </c>
      <c r="C45" s="24"/>
      <c r="D45" s="7"/>
      <c r="E45" s="7"/>
      <c r="F45" s="7"/>
      <c r="G45" s="24"/>
    </row>
    <row r="46" spans="1:7" ht="76.5" hidden="1" x14ac:dyDescent="0.25">
      <c r="A46" s="154"/>
      <c r="B46" s="11" t="s">
        <v>16</v>
      </c>
      <c r="C46" s="24"/>
      <c r="D46" s="7"/>
      <c r="E46" s="7"/>
      <c r="F46" s="7"/>
      <c r="G46" s="24"/>
    </row>
    <row r="47" spans="1:7" ht="76.5" hidden="1" x14ac:dyDescent="0.25">
      <c r="A47" s="153"/>
      <c r="B47" s="76" t="s">
        <v>16</v>
      </c>
      <c r="C47" s="24"/>
      <c r="D47" s="7"/>
      <c r="E47" s="7"/>
      <c r="F47" s="7"/>
      <c r="G47" s="24"/>
    </row>
    <row r="48" spans="1:7" ht="38.25" hidden="1" x14ac:dyDescent="0.25">
      <c r="A48" s="153"/>
      <c r="B48" s="76" t="s">
        <v>17</v>
      </c>
      <c r="C48" s="24"/>
      <c r="D48" s="7"/>
      <c r="E48" s="7"/>
      <c r="F48" s="7"/>
      <c r="G48" s="24"/>
    </row>
    <row r="49" spans="1:7" ht="25.5" hidden="1" x14ac:dyDescent="0.25">
      <c r="A49" s="153"/>
      <c r="B49" s="76" t="s">
        <v>280</v>
      </c>
      <c r="C49" s="24"/>
      <c r="D49" s="7"/>
      <c r="E49" s="7"/>
      <c r="F49" s="7"/>
      <c r="G49" s="24"/>
    </row>
    <row r="50" spans="1:7" ht="38.25" hidden="1" x14ac:dyDescent="0.25">
      <c r="A50" s="153"/>
      <c r="B50" s="76" t="s">
        <v>281</v>
      </c>
      <c r="C50" s="24"/>
      <c r="D50" s="7"/>
      <c r="E50" s="7"/>
      <c r="F50" s="7"/>
      <c r="G50" s="24"/>
    </row>
    <row r="51" spans="1:7" ht="38.25" hidden="1" x14ac:dyDescent="0.25">
      <c r="A51" s="153"/>
      <c r="B51" s="76" t="s">
        <v>118</v>
      </c>
      <c r="C51" s="24"/>
      <c r="D51" s="7"/>
      <c r="E51" s="7"/>
      <c r="F51" s="30"/>
      <c r="G51" s="24"/>
    </row>
    <row r="52" spans="1:7" ht="38.25" hidden="1" x14ac:dyDescent="0.25">
      <c r="A52" s="153"/>
      <c r="B52" s="76" t="s">
        <v>282</v>
      </c>
      <c r="C52" s="42"/>
      <c r="D52" s="14"/>
      <c r="E52" s="14"/>
      <c r="F52" s="14"/>
      <c r="G52" s="42"/>
    </row>
    <row r="53" spans="1:7" ht="89.25" hidden="1" x14ac:dyDescent="0.25">
      <c r="A53" s="153"/>
      <c r="B53" s="108" t="s">
        <v>161</v>
      </c>
      <c r="C53" s="42"/>
      <c r="D53" s="14"/>
      <c r="E53" s="14"/>
      <c r="F53" s="14"/>
      <c r="G53" s="42"/>
    </row>
    <row r="54" spans="1:7" ht="124.5" customHeight="1" x14ac:dyDescent="0.25">
      <c r="A54" s="86" t="s">
        <v>61</v>
      </c>
      <c r="B54" s="16"/>
      <c r="C54" s="77" t="s">
        <v>343</v>
      </c>
      <c r="D54" s="112">
        <v>98.2</v>
      </c>
      <c r="E54" s="112">
        <v>98.2</v>
      </c>
      <c r="F54" s="113">
        <v>1</v>
      </c>
      <c r="G54" s="110" t="s">
        <v>426</v>
      </c>
    </row>
    <row r="55" spans="1:7" ht="86.25" customHeight="1" x14ac:dyDescent="0.25">
      <c r="A55" s="86" t="s">
        <v>429</v>
      </c>
      <c r="B55" s="16"/>
      <c r="C55" s="6" t="s">
        <v>211</v>
      </c>
      <c r="D55" s="115">
        <v>100</v>
      </c>
      <c r="E55" s="115">
        <v>100</v>
      </c>
      <c r="F55" s="111">
        <f>E55/D55</f>
        <v>1</v>
      </c>
      <c r="G55" s="110" t="s">
        <v>426</v>
      </c>
    </row>
    <row r="56" spans="1:7" hidden="1" x14ac:dyDescent="0.25">
      <c r="A56" s="2"/>
      <c r="B56" s="21" t="s">
        <v>222</v>
      </c>
      <c r="C56" s="19"/>
      <c r="D56" s="20"/>
      <c r="E56" s="20"/>
      <c r="F56" s="20"/>
      <c r="G56" s="19"/>
    </row>
    <row r="57" spans="1:7" x14ac:dyDescent="0.25">
      <c r="A57" s="941" t="s">
        <v>227</v>
      </c>
      <c r="B57" s="941"/>
      <c r="C57" s="941"/>
      <c r="D57" s="941"/>
      <c r="E57" s="941"/>
      <c r="F57" s="941"/>
      <c r="G57" s="941"/>
    </row>
    <row r="58" spans="1:7" ht="25.5" hidden="1" x14ac:dyDescent="0.25">
      <c r="A58" s="90" t="s">
        <v>122</v>
      </c>
      <c r="B58" s="89" t="s">
        <v>83</v>
      </c>
      <c r="C58" s="24"/>
      <c r="D58" s="7"/>
      <c r="E58" s="7"/>
      <c r="F58" s="7"/>
      <c r="G58" s="24"/>
    </row>
    <row r="59" spans="1:7" ht="51" hidden="1" customHeight="1" x14ac:dyDescent="0.25">
      <c r="A59" s="74" t="s">
        <v>244</v>
      </c>
      <c r="B59" s="75" t="s">
        <v>283</v>
      </c>
      <c r="C59" s="107"/>
      <c r="D59" s="9"/>
      <c r="E59" s="9"/>
      <c r="F59" s="9"/>
      <c r="G59" s="41"/>
    </row>
    <row r="60" spans="1:7" ht="51" hidden="1" x14ac:dyDescent="0.25">
      <c r="A60" s="56" t="s">
        <v>245</v>
      </c>
      <c r="B60" s="76" t="s">
        <v>284</v>
      </c>
      <c r="C60" s="107"/>
      <c r="D60" s="40"/>
      <c r="E60" s="40"/>
      <c r="F60" s="40"/>
      <c r="G60" s="39"/>
    </row>
    <row r="61" spans="1:7" ht="51" hidden="1" x14ac:dyDescent="0.25">
      <c r="A61" s="56" t="s">
        <v>246</v>
      </c>
      <c r="B61" s="76" t="s">
        <v>22</v>
      </c>
      <c r="C61" s="107"/>
      <c r="D61" s="40"/>
      <c r="E61" s="40"/>
      <c r="F61" s="40"/>
      <c r="G61" s="39"/>
    </row>
    <row r="62" spans="1:7" s="55" customFormat="1" ht="63.75" hidden="1" x14ac:dyDescent="0.25">
      <c r="A62" s="56" t="s">
        <v>247</v>
      </c>
      <c r="B62" s="76" t="s">
        <v>285</v>
      </c>
      <c r="C62" s="107"/>
      <c r="D62" s="68"/>
      <c r="E62" s="87"/>
      <c r="F62" s="86"/>
      <c r="G62" s="86"/>
    </row>
    <row r="63" spans="1:7" ht="51" hidden="1" x14ac:dyDescent="0.25">
      <c r="A63" s="56" t="s">
        <v>248</v>
      </c>
      <c r="B63" s="76" t="s">
        <v>24</v>
      </c>
      <c r="C63" s="107"/>
      <c r="D63" s="40"/>
      <c r="E63" s="40"/>
      <c r="F63" s="40"/>
      <c r="G63" s="39"/>
    </row>
    <row r="64" spans="1:7" ht="89.25" hidden="1" x14ac:dyDescent="0.25">
      <c r="A64" s="56" t="s">
        <v>18</v>
      </c>
      <c r="B64" s="76" t="s">
        <v>25</v>
      </c>
      <c r="C64" s="107"/>
      <c r="D64" s="40"/>
      <c r="E64" s="40"/>
      <c r="F64" s="40"/>
      <c r="G64" s="39"/>
    </row>
    <row r="65" spans="1:7" ht="25.5" hidden="1" x14ac:dyDescent="0.25">
      <c r="A65" s="56" t="s">
        <v>19</v>
      </c>
      <c r="B65" s="76" t="s">
        <v>288</v>
      </c>
      <c r="C65" s="107"/>
      <c r="D65" s="40"/>
      <c r="E65" s="40"/>
      <c r="F65" s="40"/>
      <c r="G65" s="39"/>
    </row>
    <row r="66" spans="1:7" ht="89.25" hidden="1" x14ac:dyDescent="0.25">
      <c r="A66" s="56" t="s">
        <v>76</v>
      </c>
      <c r="B66" s="76" t="s">
        <v>289</v>
      </c>
      <c r="C66" s="107"/>
      <c r="D66" s="38"/>
      <c r="E66" s="38"/>
      <c r="F66" s="38"/>
      <c r="G66" s="37"/>
    </row>
    <row r="67" spans="1:7" ht="25.5" hidden="1" x14ac:dyDescent="0.25">
      <c r="A67" s="56" t="s">
        <v>333</v>
      </c>
      <c r="B67" s="76" t="s">
        <v>290</v>
      </c>
      <c r="C67" s="945"/>
      <c r="D67" s="20"/>
      <c r="E67" s="20"/>
      <c r="F67" s="20"/>
      <c r="G67" s="19"/>
    </row>
    <row r="68" spans="1:7" ht="25.5" hidden="1" x14ac:dyDescent="0.25">
      <c r="A68" s="56" t="s">
        <v>336</v>
      </c>
      <c r="B68" s="76" t="s">
        <v>291</v>
      </c>
      <c r="C68" s="946"/>
      <c r="D68" s="7"/>
      <c r="E68" s="7"/>
      <c r="F68" s="7"/>
      <c r="G68" s="24"/>
    </row>
    <row r="69" spans="1:7" ht="25.5" hidden="1" x14ac:dyDescent="0.25">
      <c r="A69" s="56" t="s">
        <v>4</v>
      </c>
      <c r="B69" s="76" t="s">
        <v>26</v>
      </c>
      <c r="C69" s="946"/>
      <c r="D69" s="7"/>
      <c r="E69" s="7"/>
      <c r="F69" s="7"/>
      <c r="G69" s="24"/>
    </row>
    <row r="70" spans="1:7" ht="51" hidden="1" x14ac:dyDescent="0.25">
      <c r="A70" s="56" t="s">
        <v>85</v>
      </c>
      <c r="B70" s="76" t="s">
        <v>27</v>
      </c>
      <c r="C70" s="946"/>
      <c r="D70" s="7"/>
      <c r="E70" s="7"/>
      <c r="F70" s="7"/>
      <c r="G70" s="24"/>
    </row>
    <row r="71" spans="1:7" ht="38.25" hidden="1" x14ac:dyDescent="0.25">
      <c r="A71" s="56" t="s">
        <v>86</v>
      </c>
      <c r="B71" s="76" t="s">
        <v>292</v>
      </c>
      <c r="C71" s="946"/>
      <c r="D71" s="7"/>
      <c r="E71" s="7"/>
      <c r="F71" s="7"/>
      <c r="G71" s="24"/>
    </row>
    <row r="72" spans="1:7" ht="51" hidden="1" x14ac:dyDescent="0.25">
      <c r="A72" s="56" t="s">
        <v>87</v>
      </c>
      <c r="B72" s="76" t="s">
        <v>293</v>
      </c>
      <c r="C72" s="946"/>
      <c r="D72" s="7"/>
      <c r="E72" s="7"/>
      <c r="F72" s="7"/>
      <c r="G72" s="24"/>
    </row>
    <row r="73" spans="1:7" ht="51" hidden="1" x14ac:dyDescent="0.25">
      <c r="A73" s="56" t="s">
        <v>88</v>
      </c>
      <c r="B73" s="76" t="s">
        <v>28</v>
      </c>
      <c r="C73" s="946"/>
      <c r="D73" s="7"/>
      <c r="E73" s="7"/>
      <c r="F73" s="7"/>
      <c r="G73" s="24"/>
    </row>
    <row r="74" spans="1:7" ht="63.75" hidden="1" x14ac:dyDescent="0.25">
      <c r="A74" s="56" t="s">
        <v>89</v>
      </c>
      <c r="B74" s="76" t="s">
        <v>294</v>
      </c>
      <c r="C74" s="946"/>
      <c r="D74" s="7"/>
      <c r="E74" s="7"/>
      <c r="F74" s="7"/>
      <c r="G74" s="24"/>
    </row>
    <row r="75" spans="1:7" ht="63.75" hidden="1" x14ac:dyDescent="0.25">
      <c r="A75" s="56" t="s">
        <v>90</v>
      </c>
      <c r="B75" s="76" t="s">
        <v>295</v>
      </c>
      <c r="C75" s="946"/>
      <c r="D75" s="7"/>
      <c r="E75" s="7"/>
      <c r="F75" s="7"/>
      <c r="G75" s="24"/>
    </row>
    <row r="76" spans="1:7" ht="63.75" hidden="1" x14ac:dyDescent="0.25">
      <c r="A76" s="56" t="s">
        <v>91</v>
      </c>
      <c r="B76" s="76" t="s">
        <v>296</v>
      </c>
      <c r="C76" s="946"/>
      <c r="D76" s="7"/>
      <c r="E76" s="7"/>
      <c r="F76" s="7"/>
      <c r="G76" s="24"/>
    </row>
    <row r="77" spans="1:7" ht="76.5" hidden="1" x14ac:dyDescent="0.25">
      <c r="A77" s="56" t="s">
        <v>92</v>
      </c>
      <c r="B77" s="76" t="s">
        <v>297</v>
      </c>
      <c r="C77" s="946"/>
      <c r="D77" s="7"/>
      <c r="E77" s="7"/>
      <c r="F77" s="7"/>
      <c r="G77" s="24"/>
    </row>
    <row r="78" spans="1:7" ht="51" hidden="1" x14ac:dyDescent="0.25">
      <c r="A78" s="56" t="s">
        <v>93</v>
      </c>
      <c r="B78" s="76" t="s">
        <v>298</v>
      </c>
      <c r="C78" s="946"/>
      <c r="D78" s="7"/>
      <c r="E78" s="7"/>
      <c r="F78" s="7"/>
      <c r="G78" s="24"/>
    </row>
    <row r="79" spans="1:7" ht="38.25" hidden="1" x14ac:dyDescent="0.25">
      <c r="A79" s="56" t="s">
        <v>94</v>
      </c>
      <c r="B79" s="76" t="s">
        <v>299</v>
      </c>
      <c r="C79" s="946"/>
      <c r="D79" s="7"/>
      <c r="E79" s="7"/>
      <c r="F79" s="7"/>
      <c r="G79" s="24"/>
    </row>
    <row r="80" spans="1:7" ht="51" hidden="1" x14ac:dyDescent="0.25">
      <c r="A80" s="56" t="s">
        <v>95</v>
      </c>
      <c r="B80" s="76" t="s">
        <v>300</v>
      </c>
      <c r="C80" s="946"/>
      <c r="D80" s="7"/>
      <c r="E80" s="7"/>
      <c r="F80" s="7"/>
      <c r="G80" s="24"/>
    </row>
    <row r="81" spans="1:7" ht="132.75" hidden="1" customHeight="1" x14ac:dyDescent="0.25">
      <c r="A81" s="56" t="s">
        <v>96</v>
      </c>
      <c r="B81" s="116" t="s">
        <v>23</v>
      </c>
      <c r="C81" s="946"/>
      <c r="D81" s="7"/>
      <c r="E81" s="7"/>
      <c r="F81" s="7"/>
      <c r="G81" s="24"/>
    </row>
    <row r="82" spans="1:7" ht="51" hidden="1" x14ac:dyDescent="0.25">
      <c r="A82" s="56" t="s">
        <v>97</v>
      </c>
      <c r="B82" s="116" t="s">
        <v>286</v>
      </c>
      <c r="C82" s="946"/>
      <c r="D82" s="36"/>
      <c r="E82" s="35"/>
      <c r="F82" s="30"/>
      <c r="G82" s="24"/>
    </row>
    <row r="83" spans="1:7" ht="25.5" hidden="1" x14ac:dyDescent="0.25">
      <c r="A83" s="56" t="s">
        <v>98</v>
      </c>
      <c r="B83" s="76" t="s">
        <v>287</v>
      </c>
      <c r="C83" s="946"/>
      <c r="D83" s="7"/>
      <c r="E83" s="7"/>
      <c r="F83" s="7"/>
      <c r="G83" s="24"/>
    </row>
    <row r="84" spans="1:7" ht="157.5" customHeight="1" x14ac:dyDescent="0.25">
      <c r="A84" s="154" t="s">
        <v>84</v>
      </c>
      <c r="B84" s="11"/>
      <c r="C84" s="59" t="s">
        <v>321</v>
      </c>
      <c r="D84" s="151">
        <v>0.84</v>
      </c>
      <c r="E84" s="151">
        <f>'план-график'!K94</f>
        <v>0.86</v>
      </c>
      <c r="F84" s="114">
        <f>E84/D84*100</f>
        <v>102.38095238095238</v>
      </c>
      <c r="G84" s="110" t="str">
        <f>'план-график'!L94</f>
        <v>Значение целевого индикатора за 2016 год  составило 86% (целевой индикатор перевыполнен 2,38%)</v>
      </c>
    </row>
    <row r="85" spans="1:7" ht="63.75" x14ac:dyDescent="0.25">
      <c r="A85" s="154" t="s">
        <v>119</v>
      </c>
      <c r="B85" s="11"/>
      <c r="C85" s="59" t="s">
        <v>210</v>
      </c>
      <c r="D85" s="114">
        <v>100</v>
      </c>
      <c r="E85" s="114">
        <v>100</v>
      </c>
      <c r="F85" s="109">
        <v>1</v>
      </c>
      <c r="G85" s="110" t="s">
        <v>384</v>
      </c>
    </row>
    <row r="86" spans="1:7" hidden="1" x14ac:dyDescent="0.25">
      <c r="A86" s="2"/>
      <c r="B86" s="21" t="s">
        <v>222</v>
      </c>
      <c r="C86" s="19"/>
      <c r="D86" s="20"/>
      <c r="E86" s="20"/>
      <c r="F86" s="20"/>
      <c r="G86" s="19"/>
    </row>
    <row r="87" spans="1:7" x14ac:dyDescent="0.25">
      <c r="A87" s="944" t="s">
        <v>228</v>
      </c>
      <c r="B87" s="944"/>
      <c r="C87" s="944"/>
      <c r="D87" s="944"/>
      <c r="E87" s="944"/>
      <c r="F87" s="944"/>
      <c r="G87" s="944"/>
    </row>
    <row r="88" spans="1:7" ht="25.5" hidden="1" x14ac:dyDescent="0.25">
      <c r="A88" s="3" t="s">
        <v>84</v>
      </c>
      <c r="B88" s="4" t="s">
        <v>303</v>
      </c>
      <c r="C88" s="34"/>
      <c r="D88" s="32"/>
      <c r="E88" s="33"/>
      <c r="F88" s="33"/>
      <c r="G88" s="19"/>
    </row>
    <row r="89" spans="1:7" ht="141" thickBot="1" x14ac:dyDescent="0.3">
      <c r="A89" s="156" t="s">
        <v>84</v>
      </c>
      <c r="B89" s="4" t="s">
        <v>304</v>
      </c>
      <c r="C89" s="8" t="s">
        <v>70</v>
      </c>
      <c r="D89" s="117">
        <v>100</v>
      </c>
      <c r="E89" s="118">
        <v>100</v>
      </c>
      <c r="F89" s="109">
        <f>E89/D89</f>
        <v>1</v>
      </c>
      <c r="G89" s="110" t="s">
        <v>426</v>
      </c>
    </row>
    <row r="90" spans="1:7" ht="153.75" hidden="1" thickBot="1" x14ac:dyDescent="0.3">
      <c r="A90" s="156"/>
      <c r="B90" s="6" t="s">
        <v>176</v>
      </c>
      <c r="C90" s="24"/>
      <c r="D90" s="7"/>
      <c r="E90" s="7"/>
      <c r="F90" s="7"/>
      <c r="G90" s="24"/>
    </row>
    <row r="91" spans="1:7" ht="142.5" hidden="1" thickBot="1" x14ac:dyDescent="0.3">
      <c r="A91" s="123"/>
      <c r="B91" s="88" t="s">
        <v>178</v>
      </c>
      <c r="C91" s="24"/>
      <c r="D91" s="7"/>
      <c r="E91" s="7"/>
      <c r="F91" s="7"/>
      <c r="G91" s="24"/>
    </row>
    <row r="92" spans="1:7" ht="51.75" hidden="1" thickBot="1" x14ac:dyDescent="0.3">
      <c r="A92" s="155"/>
      <c r="B92" s="4" t="s">
        <v>310</v>
      </c>
      <c r="C92" s="19"/>
      <c r="D92" s="20"/>
      <c r="E92" s="20"/>
      <c r="F92" s="20"/>
      <c r="G92" s="19"/>
    </row>
    <row r="93" spans="1:7" ht="39" hidden="1" thickBot="1" x14ac:dyDescent="0.3">
      <c r="A93" s="155"/>
      <c r="B93" s="4" t="s">
        <v>311</v>
      </c>
      <c r="C93" s="19"/>
      <c r="D93" s="20"/>
      <c r="E93" s="20"/>
      <c r="F93" s="20"/>
      <c r="G93" s="19"/>
    </row>
    <row r="94" spans="1:7" ht="26.25" hidden="1" thickBot="1" x14ac:dyDescent="0.3">
      <c r="A94" s="155"/>
      <c r="B94" s="4" t="s">
        <v>313</v>
      </c>
      <c r="C94" s="19"/>
      <c r="D94" s="20"/>
      <c r="E94" s="20"/>
      <c r="F94" s="20"/>
      <c r="G94" s="19"/>
    </row>
    <row r="95" spans="1:7" ht="51.75" hidden="1" thickBot="1" x14ac:dyDescent="0.3">
      <c r="A95" s="156"/>
      <c r="B95" s="6" t="s">
        <v>314</v>
      </c>
      <c r="C95" s="24"/>
      <c r="D95" s="7"/>
      <c r="E95" s="7"/>
      <c r="F95" s="7"/>
      <c r="G95" s="24"/>
    </row>
    <row r="96" spans="1:7" ht="102.75" hidden="1" thickBot="1" x14ac:dyDescent="0.3">
      <c r="A96" s="155"/>
      <c r="B96" s="4" t="s">
        <v>315</v>
      </c>
      <c r="C96" s="19"/>
      <c r="D96" s="20"/>
      <c r="E96" s="20"/>
      <c r="F96" s="20"/>
      <c r="G96" s="19"/>
    </row>
    <row r="97" spans="1:7" ht="90" hidden="1" thickBot="1" x14ac:dyDescent="0.3">
      <c r="A97" s="156"/>
      <c r="B97" s="6" t="s">
        <v>316</v>
      </c>
      <c r="C97" s="24"/>
      <c r="D97" s="7"/>
      <c r="E97" s="31"/>
      <c r="F97" s="7"/>
      <c r="G97" s="24"/>
    </row>
    <row r="98" spans="1:7" ht="109.5" customHeight="1" thickBot="1" x14ac:dyDescent="0.3">
      <c r="A98" s="156" t="s">
        <v>119</v>
      </c>
      <c r="B98" s="6" t="s">
        <v>317</v>
      </c>
      <c r="C98" s="152" t="s">
        <v>64</v>
      </c>
      <c r="D98" s="119">
        <v>42</v>
      </c>
      <c r="E98" s="120">
        <v>42</v>
      </c>
      <c r="F98" s="109">
        <f>E98/D98</f>
        <v>1</v>
      </c>
      <c r="G98" s="110" t="s">
        <v>426</v>
      </c>
    </row>
    <row r="99" spans="1:7" ht="38.25" hidden="1" x14ac:dyDescent="0.25">
      <c r="A99" s="156"/>
      <c r="B99" s="6" t="s">
        <v>318</v>
      </c>
      <c r="C99" s="24"/>
      <c r="D99" s="7"/>
      <c r="E99" s="31"/>
      <c r="F99" s="7"/>
      <c r="G99" s="24"/>
    </row>
    <row r="100" spans="1:7" ht="57.75" customHeight="1" x14ac:dyDescent="0.25">
      <c r="A100" s="156" t="s">
        <v>61</v>
      </c>
      <c r="B100" s="6" t="s">
        <v>319</v>
      </c>
      <c r="C100" s="8" t="s">
        <v>71</v>
      </c>
      <c r="D100" s="121">
        <v>5.0999999999999996</v>
      </c>
      <c r="E100" s="122">
        <v>5.0999999999999996</v>
      </c>
      <c r="F100" s="109">
        <f>E100/D100</f>
        <v>1</v>
      </c>
      <c r="G100" s="110" t="s">
        <v>426</v>
      </c>
    </row>
    <row r="101" spans="1:7" hidden="1" x14ac:dyDescent="0.25">
      <c r="A101" s="3" t="s">
        <v>50</v>
      </c>
      <c r="B101" s="4" t="s">
        <v>229</v>
      </c>
      <c r="C101" s="19"/>
      <c r="D101" s="20"/>
      <c r="E101" s="20"/>
      <c r="F101" s="20"/>
      <c r="G101" s="19"/>
    </row>
    <row r="102" spans="1:7" ht="25.5" hidden="1" x14ac:dyDescent="0.25">
      <c r="A102" s="5" t="s">
        <v>51</v>
      </c>
      <c r="B102" s="6" t="s">
        <v>320</v>
      </c>
      <c r="C102" s="24"/>
      <c r="D102" s="7"/>
      <c r="E102" s="7"/>
      <c r="F102" s="7"/>
      <c r="G102" s="24"/>
    </row>
    <row r="103" spans="1:7" hidden="1" x14ac:dyDescent="0.25">
      <c r="A103" s="29"/>
      <c r="B103" s="28" t="s">
        <v>222</v>
      </c>
      <c r="C103" s="22"/>
      <c r="D103" s="27"/>
      <c r="E103" s="27"/>
      <c r="F103" s="23"/>
      <c r="G103" s="22"/>
    </row>
    <row r="104" spans="1:7" hidden="1" x14ac:dyDescent="0.25">
      <c r="A104" s="941" t="s">
        <v>230</v>
      </c>
      <c r="B104" s="944"/>
      <c r="C104" s="941"/>
      <c r="D104" s="941"/>
      <c r="E104" s="941"/>
      <c r="F104" s="941"/>
      <c r="G104" s="941"/>
    </row>
    <row r="105" spans="1:7" s="55" customFormat="1" ht="83.25" hidden="1" customHeight="1" x14ac:dyDescent="0.25">
      <c r="A105" s="92" t="s">
        <v>244</v>
      </c>
      <c r="B105" s="60" t="s">
        <v>231</v>
      </c>
      <c r="C105" s="141" t="s">
        <v>203</v>
      </c>
      <c r="D105" s="128">
        <v>0.56999999999999995</v>
      </c>
      <c r="E105" s="104">
        <f>'план-график'!K134</f>
        <v>0.53</v>
      </c>
      <c r="F105" s="133">
        <f>(D105-E105)/D105*100%+100</f>
        <v>100.07017543859649</v>
      </c>
      <c r="G105" s="140" t="str">
        <f>'план-график'!L134</f>
        <v xml:space="preserve">По состоянию на 01.01.2017 численность безработных граждан, зарегистрированных в государственных учреждениях службы занятости населения, составила 3459 человек. Уровень регистрируемой безработицы составил 0,53%. </v>
      </c>
    </row>
    <row r="106" spans="1:7" ht="166.5" hidden="1" x14ac:dyDescent="0.25">
      <c r="A106" s="92"/>
      <c r="B106" s="91"/>
      <c r="C106" s="50" t="s">
        <v>370</v>
      </c>
      <c r="D106" s="124">
        <v>76056</v>
      </c>
      <c r="E106" s="125">
        <f>'план-график'!K136</f>
        <v>75085</v>
      </c>
      <c r="F106" s="146">
        <f>E106/D106</f>
        <v>0.9872330914063322</v>
      </c>
      <c r="G106" s="137" t="str">
        <f>'план-график'!L136</f>
        <v>Процент выполнения показателя составляет 98,7%. Причина невыполнения данного показателя в том, что государственная услуга по организации проведению оплачиваемых общественых работ выполнена на 85% от плана. К причинам невыполнения плана следует отнести отсутствие финансирования со стороны администрации МО г. Ульяновска, отсутствие спроса на данную государственную услугу со стороны безработных граждан и граждан, ищущих работу в г. Ульяновске.</v>
      </c>
    </row>
    <row r="107" spans="1:7" ht="51" hidden="1" x14ac:dyDescent="0.25">
      <c r="A107" s="93" t="s">
        <v>245</v>
      </c>
      <c r="B107" s="59" t="s">
        <v>55</v>
      </c>
      <c r="C107" s="50" t="s">
        <v>204</v>
      </c>
      <c r="D107" s="145"/>
      <c r="E107" s="145"/>
      <c r="F107" s="146"/>
      <c r="G107" s="106"/>
    </row>
    <row r="108" spans="1:7" hidden="1" x14ac:dyDescent="0.25">
      <c r="A108" s="79" t="s">
        <v>246</v>
      </c>
      <c r="B108" s="59" t="s">
        <v>53</v>
      </c>
      <c r="C108" s="50"/>
      <c r="D108" s="145"/>
      <c r="E108" s="145"/>
      <c r="F108" s="146"/>
      <c r="G108" s="106"/>
    </row>
    <row r="109" spans="1:7" ht="127.5" hidden="1" x14ac:dyDescent="0.25">
      <c r="A109" s="94" t="s">
        <v>247</v>
      </c>
      <c r="B109" s="59" t="s">
        <v>187</v>
      </c>
      <c r="C109" s="49"/>
      <c r="D109" s="134"/>
      <c r="E109" s="134"/>
      <c r="F109" s="134"/>
      <c r="G109" s="49"/>
    </row>
    <row r="110" spans="1:7" ht="25.5" hidden="1" x14ac:dyDescent="0.25">
      <c r="A110" s="58" t="s">
        <v>248</v>
      </c>
      <c r="B110" s="59" t="s">
        <v>188</v>
      </c>
      <c r="C110" s="26"/>
      <c r="D110" s="31"/>
      <c r="E110" s="31"/>
      <c r="F110" s="31"/>
      <c r="G110" s="24"/>
    </row>
    <row r="111" spans="1:7" ht="51" hidden="1" x14ac:dyDescent="0.25">
      <c r="A111" s="84"/>
      <c r="B111" s="80"/>
      <c r="C111" s="51" t="s">
        <v>371</v>
      </c>
      <c r="D111" s="129">
        <v>11300</v>
      </c>
      <c r="E111" s="136">
        <f>'план-график'!K135</f>
        <v>12972</v>
      </c>
      <c r="F111" s="126">
        <f>E111/D111</f>
        <v>1.1479646017699114</v>
      </c>
      <c r="G111" s="116" t="str">
        <f>'план-график'!L135</f>
        <v>Количество работников прошедших обучение по охране труда за  2016 год - 12972человека</v>
      </c>
    </row>
    <row r="112" spans="1:7" s="55" customFormat="1" ht="63.75" hidden="1" x14ac:dyDescent="0.25">
      <c r="A112" s="84"/>
      <c r="B112" s="80"/>
      <c r="C112" s="69" t="s">
        <v>201</v>
      </c>
      <c r="D112" s="131">
        <v>542</v>
      </c>
      <c r="E112" s="131">
        <f>'план-график'!K137</f>
        <v>284</v>
      </c>
      <c r="F112" s="133">
        <f>(D112-E112)/D112*100%+100</f>
        <v>100.47601476014761</v>
      </c>
      <c r="G112" s="132" t="str">
        <f>'план-график'!L137</f>
        <v>В 2016 году в результате несчастных случаев на производстве пострадало 284 человека, что составляет 52,4% от прогнозируемого показателя</v>
      </c>
    </row>
    <row r="113" spans="1:8" ht="38.25" hidden="1" x14ac:dyDescent="0.25">
      <c r="A113" s="84"/>
      <c r="B113" s="80"/>
      <c r="C113" s="69" t="s">
        <v>372</v>
      </c>
      <c r="D113" s="124">
        <v>17000</v>
      </c>
      <c r="E113" s="135">
        <f>'план-график'!K138</f>
        <v>32689</v>
      </c>
      <c r="F113" s="130">
        <f>E113/D113</f>
        <v>1.9228823529411765</v>
      </c>
      <c r="G113" s="116" t="str">
        <f>'план-график'!L138</f>
        <v>В 2016 году проведена специальная оценка условий труда на 32689 рабочих местах</v>
      </c>
    </row>
    <row r="114" spans="1:8" ht="63.75" hidden="1" x14ac:dyDescent="0.25">
      <c r="A114" s="84"/>
      <c r="B114" s="80"/>
      <c r="C114" s="51" t="s">
        <v>364</v>
      </c>
      <c r="D114" s="18">
        <v>46</v>
      </c>
      <c r="E114" s="149">
        <f>'план-график'!K139</f>
        <v>0</v>
      </c>
      <c r="F114" s="138" t="s">
        <v>30</v>
      </c>
      <c r="G114" s="78" t="str">
        <f>'план-график'!L139</f>
        <v>Показатель подсчитывается Федеральной службой  государственной статистики по Ульяновской области 1 раз в год (оперативные данные будут известны только в марте)</v>
      </c>
    </row>
    <row r="115" spans="1:8" ht="63.75" hidden="1" x14ac:dyDescent="0.25">
      <c r="A115" s="84"/>
      <c r="B115" s="80"/>
      <c r="C115" s="50" t="s">
        <v>365</v>
      </c>
      <c r="D115" s="18">
        <v>37</v>
      </c>
      <c r="E115" s="149">
        <f>'план-график'!K140</f>
        <v>0</v>
      </c>
      <c r="F115" s="138" t="s">
        <v>30</v>
      </c>
      <c r="G115" s="78" t="str">
        <f>'план-график'!L140</f>
        <v>Показатель подсчитывается Федеральной службой  государственной статистики по Ульяновской области 1 раз в год (оперативные данные будут известны только в марте)</v>
      </c>
    </row>
    <row r="116" spans="1:8" ht="114.75" hidden="1" x14ac:dyDescent="0.25">
      <c r="A116" s="95" t="s">
        <v>18</v>
      </c>
      <c r="B116" s="80" t="s">
        <v>74</v>
      </c>
      <c r="C116" s="26"/>
      <c r="D116" s="7"/>
      <c r="E116" s="7"/>
      <c r="F116" s="7"/>
      <c r="G116" s="24"/>
    </row>
    <row r="117" spans="1:8" ht="51" hidden="1" x14ac:dyDescent="0.25">
      <c r="A117" s="96" t="s">
        <v>119</v>
      </c>
      <c r="B117" s="60" t="s">
        <v>189</v>
      </c>
    </row>
    <row r="118" spans="1:8" ht="114.75" hidden="1" x14ac:dyDescent="0.25">
      <c r="A118" s="94" t="s">
        <v>20</v>
      </c>
      <c r="B118" s="59" t="s">
        <v>54</v>
      </c>
      <c r="C118" s="26"/>
      <c r="D118" s="20"/>
      <c r="E118" s="20"/>
      <c r="F118" s="20"/>
      <c r="G118" s="19"/>
    </row>
    <row r="119" spans="1:8" ht="25.5" hidden="1" x14ac:dyDescent="0.25">
      <c r="A119" s="58" t="s">
        <v>21</v>
      </c>
      <c r="B119" s="59" t="s">
        <v>52</v>
      </c>
      <c r="C119" s="26"/>
      <c r="D119" s="7"/>
      <c r="E119" s="7"/>
      <c r="F119" s="7"/>
      <c r="G119" s="24"/>
    </row>
    <row r="120" spans="1:8" hidden="1" x14ac:dyDescent="0.25">
      <c r="A120" s="2"/>
      <c r="B120" s="21" t="s">
        <v>222</v>
      </c>
      <c r="C120" s="19"/>
      <c r="D120" s="20"/>
      <c r="E120" s="20"/>
      <c r="F120" s="20"/>
      <c r="G120" s="19"/>
    </row>
    <row r="121" spans="1:8" hidden="1" x14ac:dyDescent="0.25">
      <c r="A121" s="947" t="s">
        <v>232</v>
      </c>
      <c r="B121" s="948"/>
      <c r="C121" s="949"/>
      <c r="D121" s="949"/>
      <c r="E121" s="949"/>
      <c r="F121" s="949"/>
      <c r="G121" s="950"/>
    </row>
    <row r="122" spans="1:8" s="65" customFormat="1" ht="133.5" hidden="1" customHeight="1" x14ac:dyDescent="0.25">
      <c r="A122" s="81" t="s">
        <v>244</v>
      </c>
      <c r="B122" s="88" t="s">
        <v>191</v>
      </c>
      <c r="C122" s="71" t="s">
        <v>373</v>
      </c>
      <c r="D122" s="142">
        <v>750</v>
      </c>
      <c r="E122" s="135">
        <f>'план-график'!K147</f>
        <v>972</v>
      </c>
      <c r="F122" s="72">
        <f>E122/D122</f>
        <v>1.296</v>
      </c>
      <c r="G122" s="143" t="str">
        <f>'план-график'!L147</f>
        <v>Программа пользуется популярностью, число желающих принять в ней участие стабильно растёт</v>
      </c>
    </row>
    <row r="123" spans="1:8" s="65" customFormat="1" ht="135.75" hidden="1" customHeight="1" x14ac:dyDescent="0.25">
      <c r="A123" s="64"/>
      <c r="B123" s="70"/>
      <c r="C123" s="71" t="s">
        <v>330</v>
      </c>
      <c r="D123" s="15">
        <v>11</v>
      </c>
      <c r="E123" s="144">
        <f>'план-график'!K149</f>
        <v>25.5</v>
      </c>
      <c r="F123" s="72">
        <f>E123/D123</f>
        <v>2.3181818181818183</v>
      </c>
      <c r="G123" s="18" t="str">
        <f>'план-график'!L149</f>
        <v>Причина перевыполнения планового показателя в том, что программа пользуется большой популярностью среди молодёжи. В 2016 году участниками программы в возрасте до 30-ти лет стало 202 человека.</v>
      </c>
      <c r="H123" s="73"/>
    </row>
    <row r="124" spans="1:8" ht="51" hidden="1" x14ac:dyDescent="0.25">
      <c r="A124" s="82" t="s">
        <v>245</v>
      </c>
      <c r="B124" s="83" t="s">
        <v>33</v>
      </c>
      <c r="C124" s="8"/>
      <c r="D124" s="7"/>
      <c r="E124" s="7"/>
      <c r="F124" s="7"/>
      <c r="G124" s="24"/>
    </row>
    <row r="125" spans="1:8" hidden="1" x14ac:dyDescent="0.25">
      <c r="A125" s="2"/>
      <c r="B125" s="21" t="s">
        <v>222</v>
      </c>
      <c r="C125" s="22"/>
      <c r="D125" s="23"/>
      <c r="E125" s="23"/>
      <c r="F125" s="23"/>
      <c r="G125" s="22"/>
    </row>
    <row r="126" spans="1:8" x14ac:dyDescent="0.25">
      <c r="A126" s="947" t="s">
        <v>59</v>
      </c>
      <c r="B126" s="948"/>
      <c r="C126" s="948"/>
      <c r="D126" s="948"/>
      <c r="E126" s="948"/>
      <c r="F126" s="948"/>
      <c r="G126" s="951"/>
    </row>
    <row r="127" spans="1:8" ht="38.25" hidden="1" x14ac:dyDescent="0.25">
      <c r="A127" s="97" t="s">
        <v>122</v>
      </c>
      <c r="B127" s="98" t="s">
        <v>193</v>
      </c>
      <c r="C127" s="102"/>
      <c r="D127" s="102"/>
      <c r="E127" s="102"/>
      <c r="F127" s="102"/>
      <c r="G127" s="103"/>
    </row>
    <row r="128" spans="1:8" s="55" customFormat="1" ht="51" x14ac:dyDescent="0.25">
      <c r="A128" s="127" t="s">
        <v>84</v>
      </c>
      <c r="B128" s="63" t="s">
        <v>328</v>
      </c>
      <c r="C128" s="59" t="s">
        <v>327</v>
      </c>
      <c r="D128" s="61">
        <v>100</v>
      </c>
      <c r="E128" s="66">
        <v>100</v>
      </c>
      <c r="F128" s="25">
        <f>E128/D128</f>
        <v>1</v>
      </c>
      <c r="G128" s="110" t="s">
        <v>426</v>
      </c>
    </row>
    <row r="129" spans="1:7" s="55" customFormat="1" ht="153" hidden="1" x14ac:dyDescent="0.25">
      <c r="A129" s="157"/>
      <c r="B129" s="101" t="s">
        <v>195</v>
      </c>
      <c r="C129" s="59"/>
      <c r="D129" s="67"/>
      <c r="E129" s="66"/>
      <c r="F129" s="25"/>
      <c r="G129" s="59"/>
    </row>
    <row r="130" spans="1:7" s="55" customFormat="1" ht="114.75" hidden="1" x14ac:dyDescent="0.25">
      <c r="A130" s="157"/>
      <c r="B130" s="57" t="s">
        <v>29</v>
      </c>
      <c r="C130" s="59"/>
      <c r="D130" s="67"/>
      <c r="E130" s="66"/>
      <c r="F130" s="25"/>
      <c r="G130" s="59"/>
    </row>
    <row r="131" spans="1:7" s="55" customFormat="1" ht="38.25" hidden="1" x14ac:dyDescent="0.25">
      <c r="A131" s="153"/>
      <c r="B131" s="76" t="s">
        <v>226</v>
      </c>
      <c r="C131" s="59"/>
      <c r="D131" s="67"/>
      <c r="E131" s="66"/>
      <c r="F131" s="25"/>
      <c r="G131" s="59"/>
    </row>
    <row r="132" spans="1:7" s="55" customFormat="1" ht="25.5" hidden="1" x14ac:dyDescent="0.25">
      <c r="A132" s="158"/>
      <c r="B132" s="100" t="s">
        <v>196</v>
      </c>
      <c r="C132" s="59"/>
      <c r="D132" s="67"/>
      <c r="E132" s="66"/>
      <c r="F132" s="25"/>
      <c r="G132" s="59"/>
    </row>
    <row r="133" spans="1:7" ht="119.25" customHeight="1" x14ac:dyDescent="0.25">
      <c r="A133" s="159" t="s">
        <v>119</v>
      </c>
      <c r="B133" s="13" t="s">
        <v>197</v>
      </c>
      <c r="C133" s="59" t="str">
        <f>'план-график'!B163</f>
        <v>Удельный расход электроэнергии на 1 кв. метр общей площади помещений, занимаемых учреждениями, подведомственными Министерству (далее – подведомственные учреждения), кВт/ч / кв. м</v>
      </c>
      <c r="D133" s="147">
        <f>'план-график'!J163</f>
        <v>43.78</v>
      </c>
      <c r="E133" s="150">
        <f>'план-график'!K163</f>
        <v>43.012</v>
      </c>
      <c r="F133" s="160">
        <f>(D133-E133)/D133*100%+100%</f>
        <v>1.0175422567382366</v>
      </c>
      <c r="G133" s="110" t="str">
        <f>'план-график'!L163</f>
        <v>Значение целевого индикатора за 2016 год составило 101,8% (целевой индикатор перевыполнен)</v>
      </c>
    </row>
    <row r="134" spans="1:7" ht="82.5" customHeight="1" x14ac:dyDescent="0.25">
      <c r="A134" s="159" t="s">
        <v>61</v>
      </c>
      <c r="B134" s="13"/>
      <c r="C134" s="59" t="str">
        <f>'план-график'!B164</f>
        <v>Удельный расход тепловой энергии на 1 кв. метр общей площади помещений, занимаемых подведомственными учреждениями, Гкал / кв. м</v>
      </c>
      <c r="D134" s="148">
        <f>'план-график'!J164</f>
        <v>0.11600000000000001</v>
      </c>
      <c r="E134" s="150">
        <f>'план-график'!K164</f>
        <v>0.10299999999999999</v>
      </c>
      <c r="F134" s="160">
        <f t="shared" ref="F134:F136" si="0">(D134-E134)/D134*100%+100%</f>
        <v>1.1120689655172415</v>
      </c>
      <c r="G134" s="110" t="str">
        <f>'план-график'!L164</f>
        <v>Значение целевого индикатора за 2016 год составило 111,2% (целевой индикатор перевыполнен)</v>
      </c>
    </row>
    <row r="135" spans="1:7" ht="92.25" customHeight="1" x14ac:dyDescent="0.25">
      <c r="A135" s="159" t="s">
        <v>429</v>
      </c>
      <c r="B135" s="13"/>
      <c r="C135" s="59" t="str">
        <f>'план-график'!B165</f>
        <v>Удельный расход природного газа на 1 кв. метр общей площади помещений, занимаемых подведомственны-ми учреждениями, тыс. куб. м /кв. м</v>
      </c>
      <c r="D135" s="147">
        <f>'план-график'!J165</f>
        <v>9.33</v>
      </c>
      <c r="E135" s="150">
        <f>'план-график'!K165</f>
        <v>9.0410000000000004</v>
      </c>
      <c r="F135" s="160">
        <f t="shared" si="0"/>
        <v>1.0309753483386923</v>
      </c>
      <c r="G135" s="110" t="str">
        <f>'план-график'!L165</f>
        <v>Значение целевого индикатора за 2016 год составило 103,1% (целевой индикатор перевыполнен)</v>
      </c>
    </row>
    <row r="136" spans="1:7" ht="83.25" customHeight="1" x14ac:dyDescent="0.25">
      <c r="A136" s="159" t="s">
        <v>430</v>
      </c>
      <c r="B136" s="13"/>
      <c r="C136" s="59" t="str">
        <f>'план-график'!B166</f>
        <v>Удельный расход воды на 1 кв. метр общей площади помещений, занимаемых подведомственными учреждениями, тыс. куб. м /кв. м</v>
      </c>
      <c r="D136" s="148">
        <f>'план-график'!J166</f>
        <v>0.84499999999999997</v>
      </c>
      <c r="E136" s="150">
        <f>'план-график'!K166</f>
        <v>0.748</v>
      </c>
      <c r="F136" s="160">
        <f t="shared" si="0"/>
        <v>1.1147928994082841</v>
      </c>
      <c r="G136" s="110" t="str">
        <f>'план-график'!L166</f>
        <v>Значение целевого индикатора за 2016 год составило 111,5% (целевой индикатор перевыполнен)</v>
      </c>
    </row>
    <row r="138" spans="1:7" ht="15.75" x14ac:dyDescent="0.25">
      <c r="A138" s="942"/>
      <c r="B138" s="942"/>
      <c r="C138" s="942"/>
      <c r="D138" s="942"/>
      <c r="E138" s="942"/>
      <c r="F138" s="942"/>
      <c r="G138" s="942"/>
    </row>
  </sheetData>
  <mergeCells count="11">
    <mergeCell ref="A2:G2"/>
    <mergeCell ref="A3:G3"/>
    <mergeCell ref="A7:G7"/>
    <mergeCell ref="A57:G57"/>
    <mergeCell ref="A138:G138"/>
    <mergeCell ref="D4:F4"/>
    <mergeCell ref="A87:G87"/>
    <mergeCell ref="C67:C83"/>
    <mergeCell ref="A104:G104"/>
    <mergeCell ref="A121:G121"/>
    <mergeCell ref="A126:G126"/>
  </mergeCells>
  <phoneticPr fontId="29" type="noConversion"/>
  <pageMargins left="0.56000000000000005" right="0.22" top="0.21" bottom="0.16" header="0.2" footer="0.16"/>
  <pageSetup paperSize="9" scale="84" fitToHeight="0" orientation="portrait" r:id="rId1"/>
  <rowBreaks count="1" manualBreakCount="1">
    <brk id="12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13</vt:i4>
      </vt:variant>
    </vt:vector>
  </HeadingPairs>
  <TitlesOfParts>
    <vt:vector size="17" baseType="lpstr">
      <vt:lpstr>финансир</vt:lpstr>
      <vt:lpstr>Целевые индикаторы </vt:lpstr>
      <vt:lpstr>план-график</vt:lpstr>
      <vt:lpstr>Целевые индикаторы для Ольги Ви</vt:lpstr>
      <vt:lpstr>финансир!_ftn1</vt:lpstr>
      <vt:lpstr>финансир!_ftn2</vt:lpstr>
      <vt:lpstr>финансир!_ftn3</vt:lpstr>
      <vt:lpstr>финансир!_ftn4</vt:lpstr>
      <vt:lpstr>финансир!_ftnref1</vt:lpstr>
      <vt:lpstr>финансир!_ftnref2</vt:lpstr>
      <vt:lpstr>финансир!_ftnref3</vt:lpstr>
      <vt:lpstr>финансир!_ftnref4</vt:lpstr>
      <vt:lpstr>финансир!Заголовки_для_печати</vt:lpstr>
      <vt:lpstr>'план-график'!Область_печати</vt:lpstr>
      <vt:lpstr>финансир!Область_печати</vt:lpstr>
      <vt:lpstr>'Целевые индикаторы '!Область_печати</vt:lpstr>
      <vt:lpstr>'Целевые индикаторы для Ольги Ви'!Область_печати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2015-10-21T19:56:58Z</cp:lastPrinted>
  <dcterms:created xsi:type="dcterms:W3CDTF">2006-09-16T00:00:00Z</dcterms:created>
  <dcterms:modified xsi:type="dcterms:W3CDTF">2017-07-25T11:13:23Z</dcterms:modified>
</cp:coreProperties>
</file>